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A:\DOCUMENTOS DANIEL\DOCUMENTOS DANIEL\EDITAIS\EDITAIS 2026\MOTOLÂNCIA\"/>
    </mc:Choice>
  </mc:AlternateContent>
  <xr:revisionPtr revIDLastSave="0" documentId="13_ncr:1_{0A5DFA00-DC4C-45F0-B5F3-A52F6F714DB4}" xr6:coauthVersionLast="47" xr6:coauthVersionMax="47" xr10:uidLastSave="{00000000-0000-0000-0000-000000000000}"/>
  <bookViews>
    <workbookView xWindow="-120" yWindow="-120" windowWidth="29040" windowHeight="15720" xr2:uid="{00000000-000D-0000-FFFF-FFFF00000000}"/>
  </bookViews>
  <sheets>
    <sheet name="RESUMO" sheetId="20" r:id="rId1"/>
    <sheet name="ENFERMEIRO DIURNO" sheetId="17" r:id="rId2"/>
    <sheet name="TÉCNICO ENFERMAGEM DIURNO" sheetId="10" r:id="rId3"/>
    <sheet name="Planilha1" sheetId="8" state="hidden" r:id="rId4"/>
    <sheet name="UNIFORME - EPI - ENF." sheetId="11" r:id="rId5"/>
    <sheet name="MÉDIAS" sheetId="2" state="hidden" r:id="rId6"/>
    <sheet name="Plan1" sheetId="3"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0" i="10" l="1"/>
  <c r="D51" i="10"/>
  <c r="D51" i="17"/>
  <c r="G22" i="11"/>
  <c r="G10" i="11"/>
  <c r="G9" i="11"/>
  <c r="G5" i="11"/>
  <c r="G4" i="11"/>
  <c r="G15" i="11"/>
  <c r="G16" i="11"/>
  <c r="G17" i="11"/>
  <c r="G18" i="11"/>
  <c r="G12" i="11"/>
  <c r="G14" i="11"/>
  <c r="G13" i="11"/>
  <c r="G11" i="11"/>
  <c r="G8" i="11"/>
  <c r="G7" i="11"/>
  <c r="G6" i="11"/>
  <c r="G3" i="11"/>
  <c r="C112" i="10"/>
  <c r="D69" i="10"/>
  <c r="D68" i="10"/>
  <c r="D67" i="10"/>
  <c r="D66" i="10"/>
  <c r="D65" i="10"/>
  <c r="D64" i="10"/>
  <c r="D52" i="10"/>
  <c r="D24" i="10"/>
  <c r="D25" i="10" s="1"/>
  <c r="D99" i="17"/>
  <c r="D23" i="17"/>
  <c r="D6" i="20"/>
  <c r="D106" i="10"/>
  <c r="D125" i="10" s="1"/>
  <c r="D99" i="10"/>
  <c r="C46" i="10"/>
  <c r="C33" i="10"/>
  <c r="C32" i="10"/>
  <c r="D23" i="10"/>
  <c r="D24" i="17" l="1"/>
  <c r="D52" i="17"/>
  <c r="D53" i="17" s="1"/>
  <c r="G19" i="11"/>
  <c r="D53" i="10"/>
  <c r="D59" i="10" s="1"/>
  <c r="D77" i="10"/>
  <c r="D121" i="10"/>
  <c r="D41" i="10"/>
  <c r="D38" i="10"/>
  <c r="D42" i="10"/>
  <c r="D40" i="10"/>
  <c r="D31" i="10"/>
  <c r="D45" i="10"/>
  <c r="D44" i="10"/>
  <c r="D39" i="10"/>
  <c r="D30" i="10"/>
  <c r="D73" i="10"/>
  <c r="D43" i="10"/>
  <c r="C112" i="17"/>
  <c r="D46" i="10" l="1"/>
  <c r="D58" i="10" s="1"/>
  <c r="C75" i="10"/>
  <c r="D75" i="10" s="1"/>
  <c r="D32" i="10"/>
  <c r="D33" i="10" l="1"/>
  <c r="D34" i="10" s="1"/>
  <c r="D57" i="10" s="1"/>
  <c r="D60" i="10" s="1"/>
  <c r="D89" i="10" s="1"/>
  <c r="D122" i="10" l="1"/>
  <c r="D74" i="10"/>
  <c r="D70" i="10"/>
  <c r="D76" i="10" l="1"/>
  <c r="D78" i="10" s="1"/>
  <c r="D123" i="10"/>
  <c r="D83" i="10" l="1"/>
  <c r="D87" i="10"/>
  <c r="D86" i="10"/>
  <c r="D85" i="10"/>
  <c r="D84" i="10"/>
  <c r="D88" i="10"/>
  <c r="D90" i="10" l="1"/>
  <c r="D98" i="10" s="1"/>
  <c r="D100" i="10" s="1"/>
  <c r="D124" i="10"/>
  <c r="D126" i="10" s="1"/>
  <c r="D110" i="10" s="1"/>
  <c r="D111" i="10" s="1"/>
  <c r="D112" i="10" s="1"/>
  <c r="D116" i="10" l="1"/>
  <c r="D127" i="10" s="1"/>
  <c r="D128" i="10" s="1"/>
  <c r="E5" i="20" s="1"/>
  <c r="G5" i="20" s="1"/>
  <c r="H5" i="20" s="1"/>
  <c r="D115" i="10" l="1"/>
  <c r="D114" i="10"/>
  <c r="D113" i="10"/>
  <c r="D131" i="10"/>
  <c r="D133" i="10" s="1"/>
  <c r="D106" i="17" l="1"/>
  <c r="D125" i="17" s="1"/>
  <c r="C46" i="17"/>
  <c r="C33" i="17"/>
  <c r="C32" i="17"/>
  <c r="D25" i="17" l="1"/>
  <c r="D45" i="17" s="1"/>
  <c r="D59" i="17"/>
  <c r="D77" i="17"/>
  <c r="D121" i="17" l="1"/>
  <c r="D30" i="17"/>
  <c r="D39" i="17"/>
  <c r="D73" i="17"/>
  <c r="C75" i="17" s="1"/>
  <c r="D75" i="17" s="1"/>
  <c r="D43" i="17"/>
  <c r="D67" i="17"/>
  <c r="D31" i="17"/>
  <c r="D41" i="17"/>
  <c r="D42" i="17"/>
  <c r="D68" i="17"/>
  <c r="D64" i="17"/>
  <c r="D44" i="17"/>
  <c r="D38" i="17"/>
  <c r="D65" i="17"/>
  <c r="D40" i="17"/>
  <c r="D32" i="17" l="1"/>
  <c r="D33" i="17" s="1"/>
  <c r="D34" i="17" s="1"/>
  <c r="D57" i="17" s="1"/>
  <c r="D46" i="17"/>
  <c r="D58" i="17" s="1"/>
  <c r="D60" i="17" l="1"/>
  <c r="D66" i="17"/>
  <c r="D69" i="17"/>
  <c r="D70" i="17" l="1"/>
  <c r="D74" i="17"/>
  <c r="D122" i="17"/>
  <c r="D89" i="17" l="1"/>
  <c r="D123" i="17"/>
  <c r="D76" i="17"/>
  <c r="D78" i="17" s="1"/>
  <c r="D86" i="17" l="1"/>
  <c r="D88" i="17"/>
  <c r="D83" i="17"/>
  <c r="D85" i="17"/>
  <c r="D84" i="17"/>
  <c r="D87" i="17"/>
  <c r="D90" i="17" l="1"/>
  <c r="D98" i="17" s="1"/>
  <c r="D100" i="17" s="1"/>
  <c r="D124" i="17" s="1"/>
  <c r="D126" i="17" s="1"/>
  <c r="D110" i="17" l="1"/>
  <c r="D111" i="17" l="1"/>
  <c r="D112" i="17" s="1"/>
  <c r="D116" i="17" l="1"/>
  <c r="D127" i="17" s="1"/>
  <c r="D128" i="17" s="1"/>
  <c r="D131" i="17" l="1"/>
  <c r="D133" i="17" s="1"/>
  <c r="E4" i="20"/>
  <c r="G4" i="20" s="1"/>
  <c r="D115" i="17"/>
  <c r="D114" i="17"/>
  <c r="D113" i="17"/>
  <c r="G6" i="20" l="1"/>
  <c r="H4" i="20"/>
  <c r="H6" i="20" s="1"/>
</calcChain>
</file>

<file path=xl/sharedStrings.xml><?xml version="1.0" encoding="utf-8"?>
<sst xmlns="http://schemas.openxmlformats.org/spreadsheetml/2006/main" count="642" uniqueCount="195">
  <si>
    <t>ITEM</t>
  </si>
  <si>
    <t>DESCRIÇÃO</t>
  </si>
  <si>
    <t>CÓDIGO</t>
  </si>
  <si>
    <t>M2CONFECÇÃO DE ADESIVO BRILHO - CONFECÇÃO DE ADESIVO BRILHO COM PRETEÇÃO DE VERNIZ, IMPRESSÃO DIGITAL 4X0, 14440 dpi, 0,10 mm DE ESPRESSURA EM VÁRIOS FORMATOS</t>
  </si>
  <si>
    <t>UN - BANNER DUPLA FACE EM LONA B.O IMPRESSÃO DIGITAL 440GR/M2, 14440DPI,1,20X0,90M COM ACABAMENTO</t>
  </si>
  <si>
    <t>M2 - PLACA DE SINALIZAÇÃO INTERNA - CONFECÇÃO DE PLACA DE SINALIZAÇÃO DE PLACA INTERNA EM PS 2MM, IMPRESSÃO DIRETO NA CHAPA, MEDIDAS - DIVERSAS COM ACABAMENTOS EM CORTES RETOS</t>
  </si>
  <si>
    <t>M2 - PLOTAGEM EM VEÍCULOS - SERVIÇO DE PLOTAGEM EM VEÍCULOS - ADESIVO 0, 08 MM, COLA A BASE DE SOLVENTE, COM IMPRESSÃO UV, COM APLICAÇÃO, GARANTIA DE 18 MESES.</t>
  </si>
  <si>
    <t>UN - BANNER LONA, IMPRESSÃO DIGITAL 440GR/M2, BANNER LONA, IMPRESSÃO DIGITAL 440GR/M2, 1440DPI,  1,50X1,00M COM ACABAMENTO DE BASTÃO E ILHÓS A CADA 25 CM.</t>
  </si>
  <si>
    <t>UN - CONFECÇÃO DE FAIXA EM LONA - CONFECÇÃO DE FAIXA EM LONA, IMPRESSÃO DIGITAL 440GR/M2, 1440 DPI, 3,00X1,00 M COM ACABAMENTO DE BASTÃO OU ILHOS A CADA 25 CM.</t>
  </si>
  <si>
    <t>M2 - MT PELICULA DE CONTROLE SOLAR - MT PELICULA DE CONTROLE SOLAR PARA VEÍCULOS COM 50% DE VISIBILIDADE COM INSTALAÇÃO.</t>
  </si>
  <si>
    <t>UN - CAVALETE DE OBRAS - CONFECÇÕES DE CAVALETE DE OBRAS EM ESTRUTURA DE FERRO GALVANIZADO 15X15, CHAPA DE AÇO 20 COM MEDIDA DE 1,20 X1,00 DOS DOIS LADOS, COM ADESIVO BRILHO, IMPRESSÃO DIGITAL 4X4, 1440 DPI, 0,08 MM, COM ADESIVO REFLETIVO NA ESCRITA, ATENÇÃO NA COR BRANCA, ADESIVO TRANSPARENTE DE PROTEÇÃO NA COR BRANCA, ADESIVO TRANSPARENTE DE PROTEÇÃO TOTAL NA ESPRESSURA DE 0,10MM.</t>
  </si>
  <si>
    <t>UN - BONECO EM CORTE ROUTER  - FORMATO DE UMA PESSOA PARA SINALIZAÇÃO NA MEDIDA DE 1,80X0, 90M EM ESTRUTURA DE FERRO GALVANIZADO 15X15, CHAPA DE AÇO 20 COM 2 LADOS, COM ADESIVO BRILHO IMPRESSÃO DIGITAL 4X4, 1.4440DPI, 0,080MM. COM ADESIVO REFLETIVO NAS ESCRITAS NA COR BRANCA, ADESIVO TRANSPARENTE DE PROTEÇÃO TOTAL NA ESPESSURA DE 0,10MM.</t>
  </si>
  <si>
    <t>M2 - PELICULA DE CONTROLE SOLAR - PELICULA DE CONTROLE SOLAR COM 50% DE VISIBILIDADE COM INSTALAÇÃO</t>
  </si>
  <si>
    <t>PELZ SERIART</t>
  </si>
  <si>
    <t>QUANT.</t>
  </si>
  <si>
    <t>M²</t>
  </si>
  <si>
    <t>UN</t>
  </si>
  <si>
    <t>CÓPIA&amp;CIA</t>
  </si>
  <si>
    <t xml:space="preserve">PRESS </t>
  </si>
  <si>
    <t>BIRÔERRE</t>
  </si>
  <si>
    <t>MP. COMUM.</t>
  </si>
  <si>
    <t>IN SCREEN</t>
  </si>
  <si>
    <t>MEGA PLOTTER</t>
  </si>
  <si>
    <t>VALOR TOTAL</t>
  </si>
  <si>
    <t>MORAES</t>
  </si>
  <si>
    <t>VALOR MÉDIO</t>
  </si>
  <si>
    <t>MW AUTO CENTER</t>
  </si>
  <si>
    <t xml:space="preserve">VALOR MÉDIO </t>
  </si>
  <si>
    <t>M²- IMRESSÃO EM BANNER 4 CORES</t>
  </si>
  <si>
    <t>OBS: FORAM USADOS COMO PARÂMETRO, OS ORÇAMENTOS DE TODAS AS EMPRESAS.</t>
  </si>
  <si>
    <t xml:space="preserve">Planilha conforme Anexo VII-D da IN 05/2017 </t>
  </si>
  <si>
    <t>Nº Processo</t>
  </si>
  <si>
    <t>Discriminação dos Serviços (dados referentes à contratação)</t>
  </si>
  <si>
    <t>A</t>
  </si>
  <si>
    <t>Data da apresentação da proposta (dia/mês/ano)</t>
  </si>
  <si>
    <t>B</t>
  </si>
  <si>
    <t>Município/UF</t>
  </si>
  <si>
    <t>Balneário Camboriú (SC)</t>
  </si>
  <si>
    <t>C</t>
  </si>
  <si>
    <t>Ano Acordo, Convenção ou Sentença Normativa em Dissídio Coletivo</t>
  </si>
  <si>
    <t>E</t>
  </si>
  <si>
    <t>F</t>
  </si>
  <si>
    <t>G</t>
  </si>
  <si>
    <t>H</t>
  </si>
  <si>
    <t>Nº de meses de execução contratual</t>
  </si>
  <si>
    <t>12 meses</t>
  </si>
  <si>
    <t>Identificação do Serviço</t>
  </si>
  <si>
    <t>Tipo de serviço</t>
  </si>
  <si>
    <t>Dados complementares para composição dos custos referentes à mão de obra</t>
  </si>
  <si>
    <t>Categoria profissional (vinculada à execução contratual)</t>
  </si>
  <si>
    <t>Salário mínimo vigente</t>
  </si>
  <si>
    <t>Módulo 1 - Composição da Remuneração</t>
  </si>
  <si>
    <t xml:space="preserve"> </t>
  </si>
  <si>
    <t>Composição da Remuneração</t>
  </si>
  <si>
    <t>Valor (R$)</t>
  </si>
  <si>
    <t>D</t>
  </si>
  <si>
    <t>Total</t>
  </si>
  <si>
    <t>MÓDULO 02: ENCARGOS E BENEFÍCIOS ANUAIS, MENSAIS E DIÁRIOS</t>
  </si>
  <si>
    <t>Submódulo 2.1 - 13º (décimo terceiro) Salário e Adicional de Férias</t>
  </si>
  <si>
    <t>2.1</t>
  </si>
  <si>
    <t>13º (décimo terceiro) Salário e Adicional de Férias</t>
  </si>
  <si>
    <t>13º (décimo terceiro) Salário</t>
  </si>
  <si>
    <t>Adicional de Férias</t>
  </si>
  <si>
    <t>Submódulo 2.2 - Encargos Previdenciários (GPS), Fundo de Garantia por Tempo de Serviço (FGTS) e outras contribuições.</t>
  </si>
  <si>
    <t>2.2</t>
  </si>
  <si>
    <t>GPS, FGTS e outras contribuições</t>
  </si>
  <si>
    <t>Percentual (%)</t>
  </si>
  <si>
    <t>INSS</t>
  </si>
  <si>
    <t>Salário Educação</t>
  </si>
  <si>
    <t>SAT (RAT 0 x FAP 1)</t>
  </si>
  <si>
    <t>SESC ou SESI</t>
  </si>
  <si>
    <t>SENAI - SENAC</t>
  </si>
  <si>
    <t>SEBRAE</t>
  </si>
  <si>
    <t>INCRA</t>
  </si>
  <si>
    <t>FGTS</t>
  </si>
  <si>
    <t>Submódulo 2.3 - Benefícios Mensais e Diários.</t>
  </si>
  <si>
    <t>2.3</t>
  </si>
  <si>
    <t>Benefícios Mensais e Diários</t>
  </si>
  <si>
    <t>Quadro-Resumo do Módulo 2 - Encargos e Benefícios anuais, mensais e diários</t>
  </si>
  <si>
    <t>Encargos e Benefícios Anuais, Mensais e Diários</t>
  </si>
  <si>
    <t>13º (décimo terceiro) Salário, Adicional de Férias</t>
  </si>
  <si>
    <t>Provisão para Rescisão</t>
  </si>
  <si>
    <t>%</t>
  </si>
  <si>
    <t>Aviso Prévio Indenizado</t>
  </si>
  <si>
    <t>Incidência do FGTS sobre o Aviso Prévio Indenizado</t>
  </si>
  <si>
    <t>Multa do FGTS e contribuição social sobre o Aviso Prévio Indenizado</t>
  </si>
  <si>
    <t>Aviso Prévio Trabalhado</t>
  </si>
  <si>
    <t>Incidência dos encargos do submódulo 2.2 sobre o Aviso Prévio Trabalhado</t>
  </si>
  <si>
    <t>Multa do FGTS e contribuição social sobre o Aviso Prévio Trabalhado</t>
  </si>
  <si>
    <t>MÓDULO 4 – CUSTO DE REPOSIÇÃO DO PROFISSIONAL AUSENTE</t>
  </si>
  <si>
    <t>Submódulo 4.1 - Ausências Legais</t>
  </si>
  <si>
    <t>4.1</t>
  </si>
  <si>
    <t>Ausências Legais</t>
  </si>
  <si>
    <t>Férias</t>
  </si>
  <si>
    <t>Licença-Paternidade</t>
  </si>
  <si>
    <t>Ausência por acidente de trabalho</t>
  </si>
  <si>
    <t>Afastamento Maternidade</t>
  </si>
  <si>
    <t>Submódulo 4.2 - Intrajornada</t>
  </si>
  <si>
    <t>4.2</t>
  </si>
  <si>
    <t>Intrajornada</t>
  </si>
  <si>
    <t>Intervalo para repouso ou alimentação</t>
  </si>
  <si>
    <t>Quadro-Resumo do Módulo 4 - Custo de Reposição do Profissional Ausente</t>
  </si>
  <si>
    <t>Custo de Reposição do Profissional Ausente</t>
  </si>
  <si>
    <t>MÓDULO 5 – INSUMOS DIVERSOS</t>
  </si>
  <si>
    <t>Insumos Diversos</t>
  </si>
  <si>
    <t>Módulo 6 - Custos Indiretos, Tributos e Lucro</t>
  </si>
  <si>
    <t>Custos Indiretos, Tributos e Lucro</t>
  </si>
  <si>
    <t xml:space="preserve">Custos Indiretos </t>
  </si>
  <si>
    <t xml:space="preserve">Lucro </t>
  </si>
  <si>
    <t xml:space="preserve">Tributos - Simples Nacional </t>
  </si>
  <si>
    <t>C.1. PIS</t>
  </si>
  <si>
    <t>C.2. COFINS</t>
  </si>
  <si>
    <t>C.3. ISS</t>
  </si>
  <si>
    <t>2. QUADRO-RESUMO DO CUSTO POR EMPREGADO</t>
  </si>
  <si>
    <t>Mão de obra vinculada à execução contratual (valor por empregado)</t>
  </si>
  <si>
    <t>Módulo 2 - Encargos e Benefícios Anuais, Mensais e Diários</t>
  </si>
  <si>
    <t>Módulo 3 - Provisão para Rescisão</t>
  </si>
  <si>
    <t>Módulo 4 - Custo de Reposição do Profissional Ausente</t>
  </si>
  <si>
    <t>Módulo 5 - Insumos Diversos</t>
  </si>
  <si>
    <t>Subtotal (A + B +C+ D+E)</t>
  </si>
  <si>
    <t>Módulo 6 – Custos Indiretos, Tributos e Lucro</t>
  </si>
  <si>
    <t>Valor Total por Empregado</t>
  </si>
  <si>
    <t>Valor total mensal</t>
  </si>
  <si>
    <t>Valor total global</t>
  </si>
  <si>
    <t>Outros</t>
  </si>
  <si>
    <t>Quantidade de meses</t>
  </si>
  <si>
    <t>Quantidade</t>
  </si>
  <si>
    <t>Incidência 2.2</t>
  </si>
  <si>
    <t>Subtotal</t>
  </si>
  <si>
    <t xml:space="preserve">Base de Cálculo do Custo do Substituto - BCCS = Módulos 1 + 2 + Férias - (V. Transporte e V. Alimentação) + 3 </t>
  </si>
  <si>
    <t>Módulo 1 - Remuneração</t>
  </si>
  <si>
    <t xml:space="preserve">Acréscimo das Férias com incidência do 2.2 </t>
  </si>
  <si>
    <t>Descontos do Vale Transporte e do Vale Alimentação</t>
  </si>
  <si>
    <t>BCCS</t>
  </si>
  <si>
    <t>MÓDULO 3 – PROVISÃO PARA RESCISÃO (95% Trabalhado / 5% indenizado)</t>
  </si>
  <si>
    <t>Auxílio doença</t>
  </si>
  <si>
    <t>Faltas legais</t>
  </si>
  <si>
    <t>Uniformes - EPI´s - Materiais</t>
  </si>
  <si>
    <t>Jornada de Trabalho</t>
  </si>
  <si>
    <t>Equipamentos</t>
  </si>
  <si>
    <t>Enfermagem</t>
  </si>
  <si>
    <t xml:space="preserve">Enfermeiro </t>
  </si>
  <si>
    <t>SINDSAÚDE/SC</t>
  </si>
  <si>
    <t xml:space="preserve">Salário-Base </t>
  </si>
  <si>
    <t>Salário Normativo da Categoria Profissional - Lei nº 14.434/2022</t>
  </si>
  <si>
    <t>TÉCNICO EM ENFERMAGEM</t>
  </si>
  <si>
    <t>PROFISSIONAL</t>
  </si>
  <si>
    <t>QTD</t>
  </si>
  <si>
    <t>REMUNERAÇÃO</t>
  </si>
  <si>
    <t>REMUNERAÇÃO TOTAL</t>
  </si>
  <si>
    <t>REMUNERAÇÃO ANUAL</t>
  </si>
  <si>
    <t xml:space="preserve">Auxílio Alimentação </t>
  </si>
  <si>
    <t>12x36h</t>
  </si>
  <si>
    <t>Salário Normativo da Categoria Profissional - Lei nº 14.434/2022 - 70%</t>
  </si>
  <si>
    <t>ENFERMEIRO DIURNO</t>
  </si>
  <si>
    <t xml:space="preserve"> QUADRO RESUMO DA CONTRATAÇÃO</t>
  </si>
  <si>
    <t>PLANILHA DE CUSTOS E FORMAÇÃO DE PREÇOS</t>
  </si>
  <si>
    <t>Técnico Enfermagem Diurno</t>
  </si>
  <si>
    <t xml:space="preserve">Adicional de Periculosidade (30%) </t>
  </si>
  <si>
    <t>Transporte (2xVTx) - (6% x SB) - Gratuito em Balneário Camboriú</t>
  </si>
  <si>
    <t>Auxílio Creche - Mediante Comprovação - Cláusula 15ª da CCT</t>
  </si>
  <si>
    <t>Uniforme</t>
  </si>
  <si>
    <t>kit</t>
  </si>
  <si>
    <t>un.</t>
  </si>
  <si>
    <t>EPI motocicleta</t>
  </si>
  <si>
    <t>Jaqueta operacional/motociclista com refletivo</t>
  </si>
  <si>
    <t>Bota motociclista impermeável/cano médio</t>
  </si>
  <si>
    <t>par</t>
  </si>
  <si>
    <t>Luva motociclista/resgate</t>
  </si>
  <si>
    <t>Óculos de proteção incolor</t>
  </si>
  <si>
    <t>EPI biossegurança</t>
  </si>
  <si>
    <t>Protetor facial/face shield</t>
  </si>
  <si>
    <t>Avental descartável manga longa</t>
  </si>
  <si>
    <t>Luva de procedimento</t>
  </si>
  <si>
    <t>Máscara cirúrgica descartável</t>
  </si>
  <si>
    <t>Máscara PFF2/N95</t>
  </si>
  <si>
    <t>Touca descartável</t>
  </si>
  <si>
    <t>PLANILHA DE UNIFORMES E EPIs - MOTOLÂNCIA / APH MÓVEL</t>
  </si>
  <si>
    <t>Item</t>
  </si>
  <si>
    <t>Categoria</t>
  </si>
  <si>
    <t>Unidade</t>
  </si>
  <si>
    <t>Qtd fixa por empregado</t>
  </si>
  <si>
    <t>Vida útil (meses)</t>
  </si>
  <si>
    <t>Valor unitário (R$)</t>
  </si>
  <si>
    <t>Custo mensal por empregado (R$)</t>
  </si>
  <si>
    <t>Valor por empregado</t>
  </si>
  <si>
    <t xml:space="preserve">Capacete motociclístico certificado com viseira e intercomunicador </t>
  </si>
  <si>
    <t>Macacão</t>
  </si>
  <si>
    <t>Conjunto impermeável refletivo</t>
  </si>
  <si>
    <t>Camisa UV</t>
  </si>
  <si>
    <t>Colete tático</t>
  </si>
  <si>
    <t>Cotoveleira</t>
  </si>
  <si>
    <t>Joelheira com caneleira</t>
  </si>
  <si>
    <t>Qtd 01 por  moto</t>
  </si>
  <si>
    <t xml:space="preserve">Transporte (2xVTx) - (6% x SB)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</si>
</sst>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R$&quot;\ * #,##0.00_-;\-&quot;R$&quot;\ * #,##0.00_-;_-&quot;R$&quot;\ * &quot;-&quot;??_-;_-@_-"/>
    <numFmt numFmtId="164" formatCode="&quot;R$&quot;\ #,##0.00;[Red]&quot;R$&quot;\ #,##0.00"/>
    <numFmt numFmtId="165" formatCode="* #,##0.00\ ;\-* #,##0.00\ ;* \-#\ ;@\ "/>
    <numFmt numFmtId="166" formatCode="0.00_ "/>
    <numFmt numFmtId="167" formatCode="0.000%"/>
    <numFmt numFmtId="168" formatCode="0.0000%"/>
    <numFmt numFmtId="169" formatCode="_-[$R$-416]\ * #,##0.00_-;\-[$R$-416]\ * #,##0.00_-;_-[$R$-416]\ * &quot;-&quot;??_-;_-@_-"/>
    <numFmt numFmtId="170" formatCode="_-&quot;R$&quot;\ * #,##0.0000_-;\-&quot;R$&quot;\ * #,##0.0000_-;_-&quot;R$&quot;\ * &quot;-&quot;????_-;_-@_-"/>
    <numFmt numFmtId="171" formatCode="&quot;R$&quot;\ #,##0.00"/>
  </numFmts>
  <fonts count="25" x14ac:knownFonts="1">
    <font>
      <sz val="11"/>
      <color theme="1"/>
      <name val="Calibri"/>
      <family val="2"/>
      <scheme val="minor"/>
    </font>
    <font>
      <b/>
      <sz val="11"/>
      <color rgb="FF000000"/>
      <name val="Calibri"/>
      <family val="2"/>
      <charset val="1"/>
    </font>
    <font>
      <sz val="9"/>
      <color rgb="FF000000"/>
      <name val="Arial"/>
      <family val="2"/>
      <charset val="1"/>
    </font>
    <font>
      <b/>
      <sz val="8"/>
      <color rgb="FF000000"/>
      <name val="Calibri"/>
      <family val="2"/>
      <charset val="1"/>
    </font>
    <font>
      <sz val="8"/>
      <color rgb="FF000000"/>
      <name val="Arial"/>
      <family val="2"/>
      <charset val="1"/>
    </font>
    <font>
      <b/>
      <i/>
      <sz val="8"/>
      <color rgb="FFC00000"/>
      <name val="Arial"/>
      <family val="2"/>
    </font>
    <font>
      <b/>
      <i/>
      <sz val="8"/>
      <color rgb="FFFF0000"/>
      <name val="Arial"/>
      <family val="2"/>
    </font>
    <font>
      <b/>
      <sz val="11"/>
      <color theme="1"/>
      <name val="Calibri"/>
      <family val="2"/>
      <scheme val="minor"/>
    </font>
    <font>
      <b/>
      <sz val="8"/>
      <color rgb="FF000000"/>
      <name val="Arial"/>
      <family val="2"/>
      <charset val="1"/>
    </font>
    <font>
      <b/>
      <i/>
      <sz val="8"/>
      <color rgb="FF000000"/>
      <name val="Arial"/>
      <family val="2"/>
      <charset val="1"/>
    </font>
    <font>
      <b/>
      <sz val="9"/>
      <color rgb="FF000000"/>
      <name val="Arial"/>
      <family val="2"/>
      <charset val="1"/>
    </font>
    <font>
      <b/>
      <i/>
      <sz val="8"/>
      <color rgb="FF000000"/>
      <name val="Arial"/>
      <family val="2"/>
    </font>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
      <b/>
      <sz val="20"/>
      <color theme="1"/>
      <name val="Times New Roman"/>
      <family val="1"/>
    </font>
    <font>
      <sz val="10"/>
      <color theme="1"/>
      <name val="Calibri"/>
      <family val="2"/>
      <scheme val="minor"/>
    </font>
    <font>
      <sz val="10"/>
      <color rgb="FFFF0000"/>
      <name val="Times New Roman"/>
      <family val="1"/>
    </font>
    <font>
      <b/>
      <sz val="10"/>
      <color theme="1"/>
      <name val="Arial Narrow"/>
      <family val="2"/>
    </font>
    <font>
      <b/>
      <sz val="10"/>
      <color rgb="FFFF0000"/>
      <name val="Times New Roman"/>
      <family val="1"/>
    </font>
    <font>
      <sz val="11"/>
      <name val="Carlito"/>
    </font>
    <font>
      <sz val="11"/>
      <name val="Times New Roman"/>
      <family val="1"/>
    </font>
    <font>
      <b/>
      <sz val="11"/>
      <name val="Times New Roman"/>
      <family val="1"/>
    </font>
  </fonts>
  <fills count="24">
    <fill>
      <patternFill patternType="none"/>
    </fill>
    <fill>
      <patternFill patternType="gray125"/>
    </fill>
    <fill>
      <patternFill patternType="solid">
        <fgColor theme="3"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bgColor indexed="64"/>
      </patternFill>
    </fill>
    <fill>
      <patternFill patternType="solid">
        <fgColor theme="8" tint="0.59999389629810485"/>
        <bgColor indexed="64"/>
      </patternFill>
    </fill>
    <fill>
      <patternFill patternType="solid">
        <fgColor rgb="FFFFCCFF"/>
        <bgColor indexed="64"/>
      </patternFill>
    </fill>
    <fill>
      <patternFill patternType="solid">
        <fgColor theme="6" tint="-0.249977111117893"/>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rgb="FFC00000"/>
        <bgColor indexed="64"/>
      </patternFill>
    </fill>
    <fill>
      <patternFill patternType="solid">
        <fgColor rgb="FFD9D9D9"/>
        <bgColor rgb="FFDDDDDD"/>
      </patternFill>
    </fill>
    <fill>
      <patternFill patternType="solid">
        <fgColor theme="0"/>
        <bgColor rgb="FFFFFFCC"/>
      </patternFill>
    </fill>
    <fill>
      <patternFill patternType="solid">
        <fgColor theme="0"/>
        <bgColor rgb="FFDDDDDD"/>
      </patternFill>
    </fill>
    <fill>
      <patternFill patternType="solid">
        <fgColor rgb="FFFFFFFF"/>
        <bgColor rgb="FFFFFFCC"/>
      </patternFill>
    </fill>
    <fill>
      <patternFill patternType="solid">
        <fgColor theme="0"/>
        <bgColor rgb="FFFFFF00"/>
      </patternFill>
    </fill>
    <fill>
      <patternFill patternType="solid">
        <fgColor rgb="FFDDDDDD"/>
        <bgColor rgb="FFD9D9D9"/>
      </patternFill>
    </fill>
    <fill>
      <patternFill patternType="solid">
        <fgColor rgb="FFF8CAAC"/>
        <bgColor indexed="64"/>
      </patternFill>
    </fill>
    <fill>
      <patternFill patternType="solid">
        <fgColor theme="0" tint="-0.14999847407452621"/>
        <bgColor rgb="FFDDDDDD"/>
      </patternFill>
    </fill>
  </fills>
  <borders count="55">
    <border>
      <left/>
      <right/>
      <top/>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medium">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medium">
        <color indexed="64"/>
      </right>
      <top style="medium">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medium">
        <color indexed="64"/>
      </bottom>
      <diagonal/>
    </border>
    <border>
      <left style="thick">
        <color indexed="64"/>
      </left>
      <right style="thick">
        <color indexed="64"/>
      </right>
      <top style="thick">
        <color indexed="64"/>
      </top>
      <bottom style="medium">
        <color indexed="64"/>
      </bottom>
      <diagonal/>
    </border>
    <border>
      <left style="thick">
        <color indexed="64"/>
      </left>
      <right style="medium">
        <color indexed="64"/>
      </right>
      <top style="thick">
        <color indexed="64"/>
      </top>
      <bottom style="medium">
        <color indexed="64"/>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style="medium">
        <color auto="1"/>
      </top>
      <bottom style="medium">
        <color auto="1"/>
      </bottom>
      <diagonal/>
    </border>
    <border>
      <left style="hair">
        <color auto="1"/>
      </left>
      <right style="hair">
        <color auto="1"/>
      </right>
      <top style="hair">
        <color auto="1"/>
      </top>
      <bottom/>
      <diagonal/>
    </border>
    <border>
      <left/>
      <right/>
      <top style="thin">
        <color indexed="64"/>
      </top>
      <bottom style="thin">
        <color indexed="64"/>
      </bottom>
      <diagonal/>
    </border>
    <border>
      <left style="hair">
        <color auto="1"/>
      </left>
      <right/>
      <top style="hair">
        <color auto="1"/>
      </top>
      <bottom style="thin">
        <color indexed="64"/>
      </bottom>
      <diagonal/>
    </border>
    <border>
      <left/>
      <right/>
      <top style="hair">
        <color auto="1"/>
      </top>
      <bottom style="thin">
        <color indexed="64"/>
      </bottom>
      <diagonal/>
    </border>
    <border>
      <left/>
      <right style="hair">
        <color auto="1"/>
      </right>
      <top style="hair">
        <color auto="1"/>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hair">
        <color auto="1"/>
      </left>
      <right/>
      <top style="thin">
        <color indexed="64"/>
      </top>
      <bottom style="thin">
        <color indexed="64"/>
      </bottom>
      <diagonal/>
    </border>
    <border>
      <left/>
      <right style="hair">
        <color auto="1"/>
      </right>
      <top style="thin">
        <color indexed="64"/>
      </top>
      <bottom style="thin">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medium">
        <color auto="1"/>
      </bottom>
      <diagonal/>
    </border>
    <border>
      <left style="medium">
        <color auto="1"/>
      </left>
      <right style="medium">
        <color auto="1"/>
      </right>
      <top/>
      <bottom style="medium">
        <color auto="1"/>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hair">
        <color auto="1"/>
      </left>
      <right/>
      <top/>
      <bottom/>
      <diagonal/>
    </border>
    <border>
      <left/>
      <right style="hair">
        <color auto="1"/>
      </right>
      <top/>
      <bottom/>
      <diagonal/>
    </border>
    <border>
      <left style="hair">
        <color auto="1"/>
      </left>
      <right/>
      <top/>
      <bottom style="thin">
        <color auto="1"/>
      </bottom>
      <diagonal/>
    </border>
    <border>
      <left/>
      <right style="medium">
        <color indexed="64"/>
      </right>
      <top style="medium">
        <color indexed="64"/>
      </top>
      <bottom/>
      <diagonal/>
    </border>
    <border>
      <left style="hair">
        <color auto="1"/>
      </left>
      <right/>
      <top style="medium">
        <color auto="1"/>
      </top>
      <bottom style="thin">
        <color indexed="64"/>
      </bottom>
      <diagonal/>
    </border>
    <border>
      <left/>
      <right/>
      <top style="medium">
        <color auto="1"/>
      </top>
      <bottom style="thin">
        <color indexed="64"/>
      </bottom>
      <diagonal/>
    </border>
    <border>
      <left/>
      <right style="hair">
        <color auto="1"/>
      </right>
      <top style="medium">
        <color auto="1"/>
      </top>
      <bottom style="thin">
        <color indexed="64"/>
      </bottom>
      <diagonal/>
    </border>
    <border>
      <left/>
      <right/>
      <top style="thin">
        <color indexed="64"/>
      </top>
      <bottom style="hair">
        <color auto="1"/>
      </bottom>
      <diagonal/>
    </border>
  </borders>
  <cellStyleXfs count="4">
    <xf numFmtId="0" fontId="0" fillId="0" borderId="0"/>
    <xf numFmtId="44" fontId="12" fillId="0" borderId="0" applyFont="0" applyFill="0" applyBorder="0" applyAlignment="0" applyProtection="0"/>
    <xf numFmtId="9" fontId="12" fillId="0" borderId="0" applyFont="0" applyFill="0" applyBorder="0" applyAlignment="0" applyProtection="0"/>
    <xf numFmtId="0" fontId="22" fillId="0" borderId="0"/>
  </cellStyleXfs>
  <cellXfs count="229">
    <xf numFmtId="0" fontId="0" fillId="0" borderId="0" xfId="0"/>
    <xf numFmtId="0" fontId="2" fillId="0" borderId="1" xfId="0" applyFont="1" applyBorder="1" applyAlignment="1">
      <alignment horizontal="center"/>
    </xf>
    <xf numFmtId="0" fontId="3" fillId="0" borderId="1" xfId="0" applyFont="1" applyBorder="1"/>
    <xf numFmtId="0" fontId="4" fillId="0" borderId="1" xfId="0" applyFont="1" applyBorder="1" applyAlignment="1">
      <alignment horizontal="center"/>
    </xf>
    <xf numFmtId="3" fontId="4" fillId="0" borderId="1" xfId="0" applyNumberFormat="1" applyFont="1" applyBorder="1" applyAlignment="1">
      <alignment horizontal="center"/>
    </xf>
    <xf numFmtId="0" fontId="0" fillId="2" borderId="1" xfId="0" applyFill="1" applyBorder="1" applyAlignment="1">
      <alignment horizontal="center"/>
    </xf>
    <xf numFmtId="0" fontId="0" fillId="7" borderId="1" xfId="0" applyFill="1" applyBorder="1" applyAlignment="1">
      <alignment horizontal="center"/>
    </xf>
    <xf numFmtId="0" fontId="1" fillId="7" borderId="1" xfId="0" applyFont="1" applyFill="1" applyBorder="1" applyAlignment="1">
      <alignment horizontal="center"/>
    </xf>
    <xf numFmtId="0" fontId="0" fillId="3" borderId="1" xfId="0" applyFill="1" applyBorder="1" applyAlignment="1">
      <alignment horizontal="center"/>
    </xf>
    <xf numFmtId="0" fontId="0" fillId="4" borderId="1" xfId="0" applyFill="1" applyBorder="1" applyAlignment="1">
      <alignment horizontal="center"/>
    </xf>
    <xf numFmtId="0" fontId="0" fillId="6" borderId="1" xfId="0" applyFill="1" applyBorder="1" applyAlignment="1">
      <alignment horizontal="center"/>
    </xf>
    <xf numFmtId="0" fontId="0" fillId="8" borderId="1" xfId="0" applyFill="1" applyBorder="1" applyAlignment="1">
      <alignment horizontal="center"/>
    </xf>
    <xf numFmtId="0" fontId="0" fillId="10" borderId="1" xfId="0" applyFill="1" applyBorder="1" applyAlignment="1">
      <alignment horizontal="center"/>
    </xf>
    <xf numFmtId="0" fontId="0" fillId="11" borderId="1" xfId="0" applyFill="1" applyBorder="1" applyAlignment="1">
      <alignment horizontal="center"/>
    </xf>
    <xf numFmtId="164" fontId="4" fillId="0" borderId="1" xfId="0" applyNumberFormat="1" applyFont="1" applyBorder="1" applyAlignment="1">
      <alignment horizontal="center"/>
    </xf>
    <xf numFmtId="164" fontId="4" fillId="6" borderId="1" xfId="0" applyNumberFormat="1" applyFont="1" applyFill="1" applyBorder="1" applyAlignment="1">
      <alignment horizontal="center"/>
    </xf>
    <xf numFmtId="164" fontId="4" fillId="9" borderId="1" xfId="0" applyNumberFormat="1" applyFont="1" applyFill="1" applyBorder="1" applyAlignment="1">
      <alignment horizontal="center"/>
    </xf>
    <xf numFmtId="164" fontId="4" fillId="10" borderId="1" xfId="0" applyNumberFormat="1" applyFont="1" applyFill="1" applyBorder="1" applyAlignment="1">
      <alignment horizontal="center"/>
    </xf>
    <xf numFmtId="164" fontId="4" fillId="2" borderId="1" xfId="0" applyNumberFormat="1" applyFont="1" applyFill="1" applyBorder="1" applyAlignment="1">
      <alignment horizontal="center"/>
    </xf>
    <xf numFmtId="164" fontId="4" fillId="4" borderId="1" xfId="0" applyNumberFormat="1" applyFont="1" applyFill="1" applyBorder="1" applyAlignment="1">
      <alignment horizontal="center"/>
    </xf>
    <xf numFmtId="164" fontId="4" fillId="11" borderId="1" xfId="0" applyNumberFormat="1" applyFont="1" applyFill="1" applyBorder="1" applyAlignment="1">
      <alignment horizontal="center"/>
    </xf>
    <xf numFmtId="164" fontId="4" fillId="3" borderId="1" xfId="0" applyNumberFormat="1" applyFont="1" applyFill="1" applyBorder="1" applyAlignment="1">
      <alignment horizontal="center"/>
    </xf>
    <xf numFmtId="0" fontId="0" fillId="12" borderId="1" xfId="0" applyFill="1" applyBorder="1" applyAlignment="1">
      <alignment horizontal="center"/>
    </xf>
    <xf numFmtId="164" fontId="4" fillId="12" borderId="1" xfId="0" applyNumberFormat="1" applyFont="1" applyFill="1" applyBorder="1" applyAlignment="1">
      <alignment horizontal="center"/>
    </xf>
    <xf numFmtId="0" fontId="0" fillId="5" borderId="1" xfId="0" applyFill="1" applyBorder="1" applyAlignment="1">
      <alignment horizontal="center"/>
    </xf>
    <xf numFmtId="164" fontId="6" fillId="9" borderId="1" xfId="0" applyNumberFormat="1" applyFont="1" applyFill="1" applyBorder="1" applyAlignment="1">
      <alignment horizontal="center"/>
    </xf>
    <xf numFmtId="164" fontId="6" fillId="0" borderId="1" xfId="0" applyNumberFormat="1" applyFont="1" applyBorder="1" applyAlignment="1">
      <alignment horizontal="center"/>
    </xf>
    <xf numFmtId="0" fontId="0" fillId="13" borderId="1" xfId="0" applyFill="1" applyBorder="1" applyAlignment="1">
      <alignment horizontal="center"/>
    </xf>
    <xf numFmtId="164" fontId="4" fillId="13" borderId="1" xfId="0" applyNumberFormat="1" applyFont="1" applyFill="1" applyBorder="1" applyAlignment="1">
      <alignment horizontal="center"/>
    </xf>
    <xf numFmtId="0" fontId="2" fillId="0" borderId="0" xfId="0" applyFont="1" applyAlignment="1">
      <alignment horizontal="center"/>
    </xf>
    <xf numFmtId="0" fontId="3" fillId="0" borderId="0" xfId="0" applyFont="1"/>
    <xf numFmtId="0" fontId="4" fillId="0" borderId="0" xfId="0" applyFont="1" applyAlignment="1">
      <alignment horizontal="center"/>
    </xf>
    <xf numFmtId="164" fontId="4" fillId="9" borderId="0" xfId="0" applyNumberFormat="1" applyFont="1" applyFill="1" applyAlignment="1">
      <alignment horizontal="center"/>
    </xf>
    <xf numFmtId="164" fontId="4" fillId="0" borderId="0" xfId="0" applyNumberFormat="1" applyFont="1" applyAlignment="1">
      <alignment horizontal="center"/>
    </xf>
    <xf numFmtId="0" fontId="7" fillId="15" borderId="4" xfId="0" applyFont="1" applyFill="1" applyBorder="1" applyAlignment="1">
      <alignment horizontal="center"/>
    </xf>
    <xf numFmtId="0" fontId="7" fillId="14" borderId="4" xfId="0" applyFont="1" applyFill="1" applyBorder="1" applyAlignment="1">
      <alignment horizontal="center"/>
    </xf>
    <xf numFmtId="0" fontId="9" fillId="14" borderId="12" xfId="0" applyFont="1" applyFill="1" applyBorder="1" applyAlignment="1">
      <alignment horizontal="center"/>
    </xf>
    <xf numFmtId="164" fontId="5" fillId="14" borderId="1" xfId="0" applyNumberFormat="1" applyFont="1" applyFill="1" applyBorder="1" applyAlignment="1">
      <alignment horizontal="center"/>
    </xf>
    <xf numFmtId="164" fontId="5" fillId="14" borderId="7" xfId="0" applyNumberFormat="1" applyFont="1" applyFill="1" applyBorder="1" applyAlignment="1">
      <alignment horizontal="center"/>
    </xf>
    <xf numFmtId="164" fontId="5" fillId="14" borderId="9" xfId="0" applyNumberFormat="1" applyFont="1" applyFill="1" applyBorder="1" applyAlignment="1">
      <alignment horizontal="center"/>
    </xf>
    <xf numFmtId="164" fontId="5" fillId="14" borderId="10" xfId="0" applyNumberFormat="1" applyFont="1" applyFill="1" applyBorder="1" applyAlignment="1">
      <alignment horizontal="center"/>
    </xf>
    <xf numFmtId="0" fontId="1" fillId="14" borderId="1" xfId="0" applyFont="1" applyFill="1" applyBorder="1" applyAlignment="1">
      <alignment horizontal="center"/>
    </xf>
    <xf numFmtId="0" fontId="7" fillId="14" borderId="1" xfId="0" applyFont="1" applyFill="1" applyBorder="1" applyAlignment="1">
      <alignment horizontal="center"/>
    </xf>
    <xf numFmtId="0" fontId="7" fillId="15" borderId="1" xfId="0" applyFont="1" applyFill="1" applyBorder="1" applyAlignment="1">
      <alignment horizontal="center"/>
    </xf>
    <xf numFmtId="0" fontId="7" fillId="14" borderId="2" xfId="0" applyFont="1" applyFill="1" applyBorder="1" applyAlignment="1">
      <alignment horizontal="center"/>
    </xf>
    <xf numFmtId="0" fontId="7" fillId="14" borderId="3" xfId="0" applyFont="1" applyFill="1" applyBorder="1" applyAlignment="1">
      <alignment horizontal="center"/>
    </xf>
    <xf numFmtId="0" fontId="7" fillId="15" borderId="5" xfId="0" applyFont="1" applyFill="1" applyBorder="1" applyAlignment="1">
      <alignment horizontal="center"/>
    </xf>
    <xf numFmtId="0" fontId="7" fillId="0" borderId="0" xfId="0" applyFont="1" applyAlignment="1">
      <alignment horizontal="center"/>
    </xf>
    <xf numFmtId="0" fontId="10" fillId="0" borderId="1" xfId="0" applyFont="1" applyBorder="1" applyAlignment="1">
      <alignment horizontal="center"/>
    </xf>
    <xf numFmtId="0" fontId="8" fillId="14" borderId="1" xfId="0" applyFont="1" applyFill="1" applyBorder="1" applyAlignment="1">
      <alignment horizontal="center"/>
    </xf>
    <xf numFmtId="0" fontId="8" fillId="0" borderId="2" xfId="0" applyFont="1" applyBorder="1" applyAlignment="1">
      <alignment horizontal="center"/>
    </xf>
    <xf numFmtId="0" fontId="7" fillId="0" borderId="0" xfId="0" applyFont="1"/>
    <xf numFmtId="3" fontId="8" fillId="0" borderId="2" xfId="0" applyNumberFormat="1" applyFont="1" applyBorder="1" applyAlignment="1">
      <alignment horizontal="center"/>
    </xf>
    <xf numFmtId="0" fontId="7" fillId="0" borderId="0" xfId="0" applyFont="1" applyAlignment="1">
      <alignment horizontal="left"/>
    </xf>
    <xf numFmtId="4" fontId="7" fillId="0" borderId="0" xfId="0" applyNumberFormat="1" applyFont="1"/>
    <xf numFmtId="164" fontId="11" fillId="9" borderId="6" xfId="0" applyNumberFormat="1" applyFont="1" applyFill="1" applyBorder="1" applyAlignment="1">
      <alignment horizontal="center"/>
    </xf>
    <xf numFmtId="164" fontId="11" fillId="9" borderId="1" xfId="0" applyNumberFormat="1" applyFont="1" applyFill="1" applyBorder="1" applyAlignment="1">
      <alignment horizontal="center"/>
    </xf>
    <xf numFmtId="164" fontId="11" fillId="9" borderId="8" xfId="0" applyNumberFormat="1" applyFont="1" applyFill="1" applyBorder="1" applyAlignment="1">
      <alignment horizontal="center"/>
    </xf>
    <xf numFmtId="164" fontId="11" fillId="9" borderId="9" xfId="0" applyNumberFormat="1" applyFont="1" applyFill="1" applyBorder="1" applyAlignment="1">
      <alignment horizontal="center"/>
    </xf>
    <xf numFmtId="0" fontId="3" fillId="0" borderId="1" xfId="0" applyFont="1" applyBorder="1" applyAlignment="1">
      <alignment horizontal="left"/>
    </xf>
    <xf numFmtId="0" fontId="3" fillId="0" borderId="11" xfId="0" applyFont="1" applyBorder="1" applyAlignment="1">
      <alignment horizontal="left"/>
    </xf>
    <xf numFmtId="0" fontId="1" fillId="14" borderId="1" xfId="0" applyFont="1" applyFill="1" applyBorder="1" applyAlignment="1">
      <alignment horizontal="left"/>
    </xf>
    <xf numFmtId="0" fontId="14" fillId="0" borderId="0" xfId="0" applyFont="1" applyAlignment="1">
      <alignment horizontal="center" vertical="center"/>
    </xf>
    <xf numFmtId="0" fontId="14" fillId="9" borderId="16" xfId="0" applyFont="1" applyFill="1" applyBorder="1" applyAlignment="1">
      <alignment horizontal="center" vertical="center"/>
    </xf>
    <xf numFmtId="0" fontId="16" fillId="0" borderId="16" xfId="0" applyFont="1" applyBorder="1" applyAlignment="1">
      <alignment horizontal="center" vertical="center"/>
    </xf>
    <xf numFmtId="44" fontId="16" fillId="0" borderId="16" xfId="1" applyFont="1" applyBorder="1" applyAlignment="1">
      <alignment horizontal="center" vertical="center"/>
    </xf>
    <xf numFmtId="0" fontId="16" fillId="0" borderId="0" xfId="0" applyFont="1" applyAlignment="1">
      <alignment horizontal="center"/>
    </xf>
    <xf numFmtId="0" fontId="16" fillId="0" borderId="0" xfId="0" applyFont="1"/>
    <xf numFmtId="0" fontId="17" fillId="0" borderId="0" xfId="0" applyFont="1"/>
    <xf numFmtId="44" fontId="16" fillId="0" borderId="43" xfId="1" applyFont="1" applyBorder="1" applyAlignment="1">
      <alignment horizontal="center" vertical="center"/>
    </xf>
    <xf numFmtId="44" fontId="16" fillId="0" borderId="0" xfId="0" applyNumberFormat="1" applyFont="1"/>
    <xf numFmtId="0" fontId="15" fillId="0" borderId="40" xfId="0" applyFont="1" applyBorder="1" applyAlignment="1">
      <alignment horizontal="center" vertical="center"/>
    </xf>
    <xf numFmtId="0" fontId="15" fillId="0" borderId="41" xfId="0" applyFont="1" applyBorder="1" applyAlignment="1">
      <alignment horizontal="center" vertical="center"/>
    </xf>
    <xf numFmtId="44" fontId="15" fillId="0" borderId="44" xfId="0" applyNumberFormat="1" applyFont="1" applyBorder="1" applyAlignment="1">
      <alignment vertical="center"/>
    </xf>
    <xf numFmtId="0" fontId="18" fillId="0" borderId="0" xfId="0" applyFont="1"/>
    <xf numFmtId="0" fontId="14" fillId="17" borderId="29" xfId="0" applyFont="1" applyFill="1" applyBorder="1" applyAlignment="1">
      <alignment horizontal="center" vertical="center"/>
    </xf>
    <xf numFmtId="0" fontId="13" fillId="9" borderId="0" xfId="0" applyFont="1" applyFill="1" applyAlignment="1">
      <alignment horizontal="center" vertical="center"/>
    </xf>
    <xf numFmtId="0" fontId="14" fillId="9" borderId="0" xfId="0" applyFont="1" applyFill="1" applyAlignment="1">
      <alignment horizontal="center" vertical="center"/>
    </xf>
    <xf numFmtId="0" fontId="14" fillId="9" borderId="30" xfId="0" applyFont="1" applyFill="1" applyBorder="1" applyAlignment="1">
      <alignment horizontal="center" vertical="center" wrapText="1"/>
    </xf>
    <xf numFmtId="14" fontId="14" fillId="17" borderId="30" xfId="0" applyNumberFormat="1" applyFont="1" applyFill="1" applyBorder="1" applyAlignment="1">
      <alignment horizontal="center" vertical="center"/>
    </xf>
    <xf numFmtId="0" fontId="14" fillId="0" borderId="16" xfId="0" applyFont="1" applyBorder="1" applyAlignment="1">
      <alignment horizontal="center" vertical="center" wrapText="1"/>
    </xf>
    <xf numFmtId="0" fontId="14" fillId="0" borderId="16" xfId="0" applyFont="1" applyBorder="1" applyAlignment="1">
      <alignment horizontal="center" vertical="center"/>
    </xf>
    <xf numFmtId="0" fontId="14" fillId="19" borderId="16" xfId="0" applyFont="1" applyFill="1" applyBorder="1" applyAlignment="1">
      <alignment horizontal="center" vertical="center" wrapText="1"/>
    </xf>
    <xf numFmtId="169" fontId="14" fillId="19" borderId="16" xfId="0" applyNumberFormat="1" applyFont="1" applyFill="1" applyBorder="1" applyAlignment="1">
      <alignment horizontal="center" vertical="center" wrapText="1"/>
    </xf>
    <xf numFmtId="0" fontId="13" fillId="0" borderId="16" xfId="0" applyFont="1" applyBorder="1" applyAlignment="1">
      <alignment horizontal="center" vertical="center" wrapText="1"/>
    </xf>
    <xf numFmtId="44" fontId="14" fillId="0" borderId="16" xfId="1" applyFont="1" applyBorder="1" applyAlignment="1">
      <alignment horizontal="center" vertical="center" wrapText="1"/>
    </xf>
    <xf numFmtId="44" fontId="14" fillId="0" borderId="16" xfId="0" applyNumberFormat="1" applyFont="1" applyBorder="1" applyAlignment="1">
      <alignment horizontal="center" vertical="center" wrapText="1"/>
    </xf>
    <xf numFmtId="44" fontId="13" fillId="0" borderId="16" xfId="0" applyNumberFormat="1" applyFont="1" applyBorder="1" applyAlignment="1">
      <alignment horizontal="center" vertical="center" wrapText="1"/>
    </xf>
    <xf numFmtId="10" fontId="14" fillId="0" borderId="16" xfId="0" applyNumberFormat="1" applyFont="1" applyBorder="1" applyAlignment="1">
      <alignment horizontal="center" vertical="center"/>
    </xf>
    <xf numFmtId="44" fontId="14" fillId="0" borderId="16" xfId="0" applyNumberFormat="1" applyFont="1" applyBorder="1" applyAlignment="1">
      <alignment horizontal="center" vertical="center"/>
    </xf>
    <xf numFmtId="10" fontId="13" fillId="0" borderId="16" xfId="0" applyNumberFormat="1" applyFont="1" applyBorder="1" applyAlignment="1">
      <alignment horizontal="center" vertical="center"/>
    </xf>
    <xf numFmtId="44" fontId="13" fillId="0" borderId="16" xfId="0" applyNumberFormat="1" applyFont="1" applyBorder="1" applyAlignment="1">
      <alignment horizontal="center" vertical="center"/>
    </xf>
    <xf numFmtId="0" fontId="13" fillId="0" borderId="16" xfId="0" applyFont="1" applyBorder="1" applyAlignment="1">
      <alignment horizontal="center" vertical="center"/>
    </xf>
    <xf numFmtId="10" fontId="14" fillId="0" borderId="16" xfId="0" applyNumberFormat="1" applyFont="1" applyBorder="1" applyAlignment="1">
      <alignment horizontal="center" vertical="center" wrapText="1"/>
    </xf>
    <xf numFmtId="44" fontId="13" fillId="0" borderId="30" xfId="0" applyNumberFormat="1" applyFont="1" applyBorder="1" applyAlignment="1">
      <alignment horizontal="center" vertical="center"/>
    </xf>
    <xf numFmtId="0" fontId="14" fillId="0" borderId="0" xfId="0" applyFont="1" applyAlignment="1">
      <alignment horizontal="center" vertical="center" wrapText="1"/>
    </xf>
    <xf numFmtId="2" fontId="13" fillId="0" borderId="16" xfId="0" applyNumberFormat="1" applyFont="1" applyBorder="1" applyAlignment="1">
      <alignment horizontal="center" vertical="center" wrapText="1"/>
    </xf>
    <xf numFmtId="2" fontId="14" fillId="0" borderId="16" xfId="0" applyNumberFormat="1" applyFont="1" applyBorder="1" applyAlignment="1">
      <alignment horizontal="center" vertical="center" wrapText="1"/>
    </xf>
    <xf numFmtId="2" fontId="14" fillId="20" borderId="16" xfId="0" applyNumberFormat="1" applyFont="1" applyFill="1" applyBorder="1" applyAlignment="1">
      <alignment horizontal="center" vertical="center" wrapText="1"/>
    </xf>
    <xf numFmtId="10" fontId="19" fillId="22" borderId="16" xfId="0" applyNumberFormat="1" applyFont="1" applyFill="1" applyBorder="1" applyAlignment="1">
      <alignment horizontal="center" vertical="center" wrapText="1"/>
    </xf>
    <xf numFmtId="166" fontId="14" fillId="0" borderId="16" xfId="0" applyNumberFormat="1" applyFont="1" applyBorder="1" applyAlignment="1">
      <alignment horizontal="center" vertical="center" wrapText="1"/>
    </xf>
    <xf numFmtId="0" fontId="20" fillId="0" borderId="0" xfId="0" applyFont="1" applyAlignment="1">
      <alignment horizontal="center" vertical="center"/>
    </xf>
    <xf numFmtId="0" fontId="14" fillId="9" borderId="16" xfId="0" applyFont="1" applyFill="1" applyBorder="1" applyAlignment="1">
      <alignment horizontal="center" vertical="center" wrapText="1"/>
    </xf>
    <xf numFmtId="166" fontId="14" fillId="9" borderId="16" xfId="0" applyNumberFormat="1" applyFont="1" applyFill="1" applyBorder="1" applyAlignment="1">
      <alignment horizontal="center" vertical="center" wrapText="1"/>
    </xf>
    <xf numFmtId="44" fontId="14" fillId="9" borderId="16" xfId="0" applyNumberFormat="1" applyFont="1" applyFill="1" applyBorder="1" applyAlignment="1">
      <alignment horizontal="center" vertical="center"/>
    </xf>
    <xf numFmtId="44" fontId="14" fillId="20" borderId="16" xfId="0" applyNumberFormat="1" applyFont="1" applyFill="1" applyBorder="1" applyAlignment="1">
      <alignment horizontal="center" vertical="center" wrapText="1"/>
    </xf>
    <xf numFmtId="0" fontId="13" fillId="0" borderId="0" xfId="0" applyFont="1" applyAlignment="1">
      <alignment horizontal="center" vertical="center" wrapText="1"/>
    </xf>
    <xf numFmtId="4" fontId="13" fillId="0" borderId="0" xfId="0" applyNumberFormat="1" applyFont="1" applyAlignment="1">
      <alignment horizontal="center" vertical="center" wrapText="1"/>
    </xf>
    <xf numFmtId="167" fontId="14" fillId="17" borderId="16" xfId="0" applyNumberFormat="1" applyFont="1" applyFill="1" applyBorder="1" applyAlignment="1">
      <alignment horizontal="center" vertical="center"/>
    </xf>
    <xf numFmtId="44" fontId="14" fillId="19" borderId="16" xfId="1" applyFont="1" applyFill="1" applyBorder="1" applyAlignment="1" applyProtection="1">
      <alignment horizontal="center" vertical="center"/>
    </xf>
    <xf numFmtId="168" fontId="14" fillId="17" borderId="16" xfId="0" applyNumberFormat="1" applyFont="1" applyFill="1" applyBorder="1" applyAlignment="1">
      <alignment horizontal="center" vertical="center"/>
    </xf>
    <xf numFmtId="170" fontId="14" fillId="19" borderId="16" xfId="1" applyNumberFormat="1" applyFont="1" applyFill="1" applyBorder="1" applyAlignment="1" applyProtection="1">
      <alignment horizontal="center" vertical="center"/>
    </xf>
    <xf numFmtId="167" fontId="14" fillId="20" borderId="16" xfId="0" applyNumberFormat="1" applyFont="1" applyFill="1" applyBorder="1" applyAlignment="1">
      <alignment horizontal="center" vertical="center"/>
    </xf>
    <xf numFmtId="44" fontId="14" fillId="17" borderId="16" xfId="1" applyFont="1" applyFill="1" applyBorder="1" applyAlignment="1" applyProtection="1">
      <alignment horizontal="center" vertical="center"/>
    </xf>
    <xf numFmtId="167" fontId="14" fillId="9" borderId="16" xfId="0" applyNumberFormat="1" applyFont="1" applyFill="1" applyBorder="1" applyAlignment="1" applyProtection="1">
      <alignment horizontal="center" vertical="center"/>
      <protection locked="0"/>
    </xf>
    <xf numFmtId="10" fontId="14" fillId="20" borderId="16" xfId="0" applyNumberFormat="1" applyFont="1" applyFill="1" applyBorder="1" applyAlignment="1">
      <alignment horizontal="center" vertical="center" wrapText="1"/>
    </xf>
    <xf numFmtId="44" fontId="14" fillId="19" borderId="16" xfId="1" applyFont="1" applyFill="1" applyBorder="1" applyAlignment="1" applyProtection="1">
      <alignment horizontal="center" vertical="center" wrapText="1"/>
    </xf>
    <xf numFmtId="0" fontId="13" fillId="0" borderId="0" xfId="0" applyFont="1" applyAlignment="1">
      <alignment horizontal="center" vertical="center"/>
    </xf>
    <xf numFmtId="4" fontId="13" fillId="0" borderId="0" xfId="0" applyNumberFormat="1" applyFont="1" applyAlignment="1">
      <alignment horizontal="center" vertical="center"/>
    </xf>
    <xf numFmtId="44" fontId="13" fillId="9" borderId="16" xfId="0" applyNumberFormat="1" applyFont="1" applyFill="1" applyBorder="1" applyAlignment="1">
      <alignment horizontal="center" vertical="center"/>
    </xf>
    <xf numFmtId="167" fontId="14" fillId="20" borderId="16" xfId="0" applyNumberFormat="1" applyFont="1" applyFill="1" applyBorder="1" applyAlignment="1">
      <alignment horizontal="center" vertical="center" wrapText="1"/>
    </xf>
    <xf numFmtId="0" fontId="13" fillId="0" borderId="18" xfId="0" applyFont="1" applyBorder="1" applyAlignment="1">
      <alignment horizontal="center" vertical="center" wrapText="1"/>
    </xf>
    <xf numFmtId="0" fontId="13"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7" xfId="0" applyFont="1" applyBorder="1" applyAlignment="1">
      <alignment horizontal="center" vertical="center" wrapText="1"/>
    </xf>
    <xf numFmtId="44" fontId="14" fillId="20" borderId="16" xfId="0" applyNumberFormat="1" applyFont="1" applyFill="1" applyBorder="1" applyAlignment="1">
      <alignment horizontal="center" vertical="center"/>
    </xf>
    <xf numFmtId="0" fontId="13" fillId="0" borderId="18" xfId="0" applyFont="1" applyBorder="1" applyAlignment="1">
      <alignment horizontal="center" vertical="center"/>
    </xf>
    <xf numFmtId="0" fontId="13" fillId="0" borderId="23" xfId="0" applyFont="1" applyBorder="1" applyAlignment="1">
      <alignment horizontal="center" vertical="center"/>
    </xf>
    <xf numFmtId="0" fontId="13" fillId="0" borderId="17" xfId="0" applyFont="1" applyBorder="1" applyAlignment="1">
      <alignment horizontal="center" vertical="center"/>
    </xf>
    <xf numFmtId="0" fontId="14" fillId="20" borderId="16" xfId="0" applyFont="1" applyFill="1" applyBorder="1" applyAlignment="1">
      <alignment horizontal="center" vertical="center" wrapText="1"/>
    </xf>
    <xf numFmtId="167" fontId="14" fillId="20" borderId="16" xfId="2" applyNumberFormat="1" applyFont="1" applyFill="1" applyBorder="1" applyAlignment="1" applyProtection="1">
      <alignment horizontal="center" vertical="center"/>
    </xf>
    <xf numFmtId="10" fontId="14" fillId="20" borderId="16" xfId="2" applyNumberFormat="1" applyFont="1" applyFill="1" applyBorder="1" applyAlignment="1" applyProtection="1">
      <alignment horizontal="center" vertical="center"/>
    </xf>
    <xf numFmtId="10" fontId="14" fillId="0" borderId="16" xfId="2" applyNumberFormat="1" applyFont="1" applyBorder="1" applyAlignment="1" applyProtection="1">
      <alignment horizontal="center" vertical="center"/>
    </xf>
    <xf numFmtId="44" fontId="14" fillId="0" borderId="16" xfId="1" applyFont="1" applyBorder="1" applyAlignment="1">
      <alignment horizontal="center" vertical="center"/>
    </xf>
    <xf numFmtId="0" fontId="13" fillId="0" borderId="16" xfId="1" applyNumberFormat="1" applyFont="1" applyBorder="1" applyAlignment="1">
      <alignment horizontal="center" vertical="center"/>
    </xf>
    <xf numFmtId="44" fontId="13" fillId="0" borderId="16" xfId="1" applyFont="1" applyBorder="1" applyAlignment="1">
      <alignment horizontal="center" vertical="center"/>
    </xf>
    <xf numFmtId="44" fontId="21" fillId="0" borderId="16" xfId="0" applyNumberFormat="1" applyFont="1" applyBorder="1" applyAlignment="1">
      <alignment horizontal="center" vertical="center"/>
    </xf>
    <xf numFmtId="44" fontId="15" fillId="0" borderId="46" xfId="0" applyNumberFormat="1" applyFont="1" applyBorder="1" applyAlignment="1">
      <alignment horizontal="center" vertical="center"/>
    </xf>
    <xf numFmtId="9" fontId="14" fillId="9" borderId="16" xfId="2" applyFont="1" applyFill="1" applyBorder="1" applyAlignment="1">
      <alignment horizontal="center" vertical="center" wrapText="1"/>
    </xf>
    <xf numFmtId="0" fontId="15" fillId="0" borderId="21" xfId="0" applyFont="1" applyBorder="1" applyAlignment="1">
      <alignment horizontal="center" vertical="center"/>
    </xf>
    <xf numFmtId="0" fontId="23" fillId="9" borderId="0" xfId="0" applyFont="1" applyFill="1"/>
    <xf numFmtId="0" fontId="23" fillId="9" borderId="16" xfId="0" applyFont="1" applyFill="1" applyBorder="1" applyAlignment="1">
      <alignment wrapText="1"/>
    </xf>
    <xf numFmtId="2" fontId="23" fillId="9" borderId="16" xfId="0" applyNumberFormat="1" applyFont="1" applyFill="1" applyBorder="1" applyAlignment="1">
      <alignment wrapText="1"/>
    </xf>
    <xf numFmtId="171" fontId="23" fillId="9" borderId="16" xfId="0" applyNumberFormat="1" applyFont="1" applyFill="1" applyBorder="1" applyAlignment="1">
      <alignment wrapText="1"/>
    </xf>
    <xf numFmtId="171" fontId="24" fillId="9" borderId="16" xfId="0" applyNumberFormat="1" applyFont="1" applyFill="1" applyBorder="1" applyAlignment="1">
      <alignment wrapText="1"/>
    </xf>
    <xf numFmtId="0" fontId="24" fillId="9" borderId="16" xfId="0" applyFont="1" applyFill="1" applyBorder="1" applyAlignment="1">
      <alignment horizontal="center" vertical="center" wrapText="1"/>
    </xf>
    <xf numFmtId="0" fontId="13" fillId="0" borderId="18" xfId="0" applyFont="1" applyBorder="1" applyAlignment="1">
      <alignment horizontal="center" vertical="center"/>
    </xf>
    <xf numFmtId="0" fontId="13" fillId="0" borderId="23" xfId="0" applyFont="1" applyBorder="1" applyAlignment="1">
      <alignment horizontal="center" vertical="center"/>
    </xf>
    <xf numFmtId="0" fontId="13" fillId="0" borderId="17" xfId="0" applyFont="1" applyBorder="1" applyAlignment="1">
      <alignment horizontal="center" vertical="center"/>
    </xf>
    <xf numFmtId="0" fontId="13" fillId="0" borderId="54" xfId="0" applyFont="1" applyBorder="1" applyAlignment="1">
      <alignment horizontal="center" vertical="center" wrapText="1"/>
    </xf>
    <xf numFmtId="0" fontId="13" fillId="21" borderId="24" xfId="0" applyFont="1" applyFill="1" applyBorder="1" applyAlignment="1">
      <alignment horizontal="center" vertical="center" wrapText="1"/>
    </xf>
    <xf numFmtId="0" fontId="13" fillId="21" borderId="25" xfId="0" applyFont="1" applyFill="1" applyBorder="1" applyAlignment="1">
      <alignment horizontal="center" vertical="center" wrapText="1"/>
    </xf>
    <xf numFmtId="0" fontId="13" fillId="21" borderId="26" xfId="0" applyFont="1" applyFill="1" applyBorder="1" applyAlignment="1">
      <alignment horizontal="center" vertical="center" wrapText="1"/>
    </xf>
    <xf numFmtId="0" fontId="13" fillId="21" borderId="33" xfId="0" applyFont="1" applyFill="1" applyBorder="1" applyAlignment="1">
      <alignment horizontal="center" vertical="center" wrapText="1"/>
    </xf>
    <xf numFmtId="0" fontId="13" fillId="21" borderId="34" xfId="0" applyFont="1" applyFill="1" applyBorder="1" applyAlignment="1">
      <alignment horizontal="center" vertical="center" wrapText="1"/>
    </xf>
    <xf numFmtId="0" fontId="13" fillId="21" borderId="35" xfId="0" applyFont="1" applyFill="1" applyBorder="1" applyAlignment="1">
      <alignment horizontal="center" vertical="center" wrapText="1"/>
    </xf>
    <xf numFmtId="0" fontId="14" fillId="0" borderId="18" xfId="0" applyFont="1" applyBorder="1" applyAlignment="1">
      <alignment horizontal="center" vertical="center" wrapText="1"/>
    </xf>
    <xf numFmtId="0" fontId="14"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7" xfId="0" applyFont="1" applyBorder="1" applyAlignment="1">
      <alignment horizontal="center" vertical="center" wrapText="1"/>
    </xf>
    <xf numFmtId="0" fontId="13" fillId="16" borderId="13" xfId="0" applyFont="1" applyFill="1" applyBorder="1" applyAlignment="1">
      <alignment horizontal="center" vertical="center"/>
    </xf>
    <xf numFmtId="0" fontId="13" fillId="16" borderId="14" xfId="0" applyFont="1" applyFill="1" applyBorder="1" applyAlignment="1">
      <alignment horizontal="center" vertical="center"/>
    </xf>
    <xf numFmtId="0" fontId="13" fillId="16" borderId="15" xfId="0" applyFont="1" applyFill="1" applyBorder="1" applyAlignment="1">
      <alignment horizontal="center" vertical="center"/>
    </xf>
    <xf numFmtId="0" fontId="13" fillId="21" borderId="51" xfId="0" applyFont="1" applyFill="1" applyBorder="1" applyAlignment="1">
      <alignment horizontal="center" vertical="center" wrapText="1"/>
    </xf>
    <xf numFmtId="0" fontId="13" fillId="21" borderId="52" xfId="0" applyFont="1" applyFill="1" applyBorder="1" applyAlignment="1">
      <alignment horizontal="center" vertical="center" wrapText="1"/>
    </xf>
    <xf numFmtId="0" fontId="13" fillId="21" borderId="53" xfId="0" applyFont="1" applyFill="1" applyBorder="1" applyAlignment="1">
      <alignment horizontal="center" vertical="center" wrapText="1"/>
    </xf>
    <xf numFmtId="0" fontId="13" fillId="21" borderId="31" xfId="0" applyFont="1" applyFill="1" applyBorder="1" applyAlignment="1">
      <alignment horizontal="center" vertical="center" wrapText="1"/>
    </xf>
    <xf numFmtId="0" fontId="13" fillId="21" borderId="23" xfId="0" applyFont="1" applyFill="1" applyBorder="1" applyAlignment="1">
      <alignment horizontal="center" vertical="center" wrapText="1"/>
    </xf>
    <xf numFmtId="0" fontId="13" fillId="21" borderId="32" xfId="0" applyFont="1" applyFill="1" applyBorder="1" applyAlignment="1">
      <alignment horizontal="center" vertical="center" wrapText="1"/>
    </xf>
    <xf numFmtId="0" fontId="13" fillId="21" borderId="22" xfId="0" applyFont="1" applyFill="1" applyBorder="1" applyAlignment="1">
      <alignment horizontal="center" vertical="center" wrapText="1"/>
    </xf>
    <xf numFmtId="0" fontId="14" fillId="0" borderId="54"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0" xfId="0" applyFont="1" applyAlignment="1">
      <alignment horizontal="center" vertical="center" wrapText="1"/>
    </xf>
    <xf numFmtId="0" fontId="13" fillId="0" borderId="16" xfId="0" applyFont="1" applyBorder="1" applyAlignment="1">
      <alignment horizontal="center" vertical="center" wrapText="1"/>
    </xf>
    <xf numFmtId="0" fontId="13" fillId="16" borderId="18" xfId="0" applyFont="1" applyFill="1" applyBorder="1" applyAlignment="1">
      <alignment horizontal="center" vertical="center"/>
    </xf>
    <xf numFmtId="0" fontId="13" fillId="16" borderId="23" xfId="0" applyFont="1" applyFill="1" applyBorder="1" applyAlignment="1">
      <alignment horizontal="center" vertical="center"/>
    </xf>
    <xf numFmtId="0" fontId="13" fillId="16" borderId="17" xfId="0" applyFont="1" applyFill="1" applyBorder="1" applyAlignment="1">
      <alignment horizontal="center" vertical="center"/>
    </xf>
    <xf numFmtId="0" fontId="13" fillId="0" borderId="16" xfId="0" applyFont="1" applyBorder="1" applyAlignment="1">
      <alignment horizontal="center" vertical="center"/>
    </xf>
    <xf numFmtId="0" fontId="13" fillId="7" borderId="18" xfId="0" applyFont="1" applyFill="1" applyBorder="1" applyAlignment="1">
      <alignment horizontal="center" vertical="center"/>
    </xf>
    <xf numFmtId="0" fontId="13" fillId="7" borderId="23" xfId="0" applyFont="1" applyFill="1" applyBorder="1" applyAlignment="1">
      <alignment horizontal="center" vertical="center"/>
    </xf>
    <xf numFmtId="0" fontId="13" fillId="7" borderId="17" xfId="0" applyFont="1" applyFill="1" applyBorder="1" applyAlignment="1">
      <alignment horizontal="center" vertical="center"/>
    </xf>
    <xf numFmtId="0" fontId="14" fillId="0" borderId="16" xfId="0" applyFont="1" applyBorder="1" applyAlignment="1">
      <alignment horizontal="center" vertical="center"/>
    </xf>
    <xf numFmtId="0" fontId="14" fillId="19" borderId="16" xfId="0" applyFont="1" applyFill="1" applyBorder="1" applyAlignment="1">
      <alignment horizontal="center" vertical="center" wrapText="1"/>
    </xf>
    <xf numFmtId="0" fontId="13" fillId="16" borderId="21" xfId="0" applyFont="1" applyFill="1" applyBorder="1" applyAlignment="1">
      <alignment horizontal="center" vertical="center"/>
    </xf>
    <xf numFmtId="0" fontId="13" fillId="0" borderId="27" xfId="0" applyFont="1" applyBorder="1" applyAlignment="1">
      <alignment horizontal="center" vertical="center"/>
    </xf>
    <xf numFmtId="0" fontId="13" fillId="0" borderId="28" xfId="0" applyFont="1" applyBorder="1" applyAlignment="1">
      <alignment horizontal="center" vertical="center"/>
    </xf>
    <xf numFmtId="0" fontId="13" fillId="0" borderId="29" xfId="0" applyFont="1" applyBorder="1" applyAlignment="1">
      <alignment horizontal="center" vertical="center"/>
    </xf>
    <xf numFmtId="0" fontId="14" fillId="19" borderId="19" xfId="0" applyFont="1" applyFill="1" applyBorder="1" applyAlignment="1">
      <alignment horizontal="center" vertical="center" wrapText="1"/>
    </xf>
    <xf numFmtId="0" fontId="14" fillId="19" borderId="20" xfId="0" applyFont="1" applyFill="1" applyBorder="1" applyAlignment="1">
      <alignment horizontal="center" vertical="center" wrapText="1"/>
    </xf>
    <xf numFmtId="165" fontId="14" fillId="0" borderId="16" xfId="0" applyNumberFormat="1" applyFont="1" applyBorder="1" applyAlignment="1">
      <alignment horizontal="center" vertical="center" wrapText="1"/>
    </xf>
    <xf numFmtId="0" fontId="13" fillId="16" borderId="37" xfId="0" applyFont="1" applyFill="1" applyBorder="1" applyAlignment="1">
      <alignment horizontal="center" vertical="center"/>
    </xf>
    <xf numFmtId="0" fontId="14" fillId="19" borderId="23" xfId="0" applyFont="1" applyFill="1" applyBorder="1" applyAlignment="1">
      <alignment horizontal="center" vertical="center" wrapText="1"/>
    </xf>
    <xf numFmtId="0" fontId="14" fillId="19" borderId="17" xfId="0" applyFont="1" applyFill="1" applyBorder="1" applyAlignment="1">
      <alignment horizontal="center" vertical="center" wrapText="1"/>
    </xf>
    <xf numFmtId="0" fontId="13" fillId="21" borderId="22" xfId="0" applyFont="1" applyFill="1" applyBorder="1" applyAlignment="1">
      <alignment horizontal="center" vertical="center"/>
    </xf>
    <xf numFmtId="0" fontId="14" fillId="0" borderId="18" xfId="0" applyFont="1" applyBorder="1" applyAlignment="1">
      <alignment horizontal="center" vertical="center"/>
    </xf>
    <xf numFmtId="0" fontId="14" fillId="0" borderId="17" xfId="0" applyFont="1" applyBorder="1" applyAlignment="1">
      <alignment horizontal="center" vertical="center"/>
    </xf>
    <xf numFmtId="165" fontId="14" fillId="9" borderId="30" xfId="0" applyNumberFormat="1" applyFont="1" applyFill="1" applyBorder="1" applyAlignment="1">
      <alignment horizontal="center" vertical="center" wrapText="1"/>
    </xf>
    <xf numFmtId="0" fontId="13" fillId="18" borderId="0" xfId="0" applyFont="1" applyFill="1" applyAlignment="1">
      <alignment horizontal="center" vertical="center"/>
    </xf>
    <xf numFmtId="0" fontId="13" fillId="18" borderId="47" xfId="0" applyFont="1" applyFill="1" applyBorder="1" applyAlignment="1">
      <alignment horizontal="center" vertical="center"/>
    </xf>
    <xf numFmtId="0" fontId="13" fillId="18" borderId="48" xfId="0" applyFont="1" applyFill="1" applyBorder="1" applyAlignment="1">
      <alignment horizontal="center" vertical="center"/>
    </xf>
    <xf numFmtId="0" fontId="13" fillId="7" borderId="36" xfId="0" applyFont="1" applyFill="1" applyBorder="1" applyAlignment="1">
      <alignment horizontal="center" vertical="center"/>
    </xf>
    <xf numFmtId="0" fontId="14" fillId="17" borderId="49" xfId="0" applyFont="1" applyFill="1" applyBorder="1" applyAlignment="1">
      <alignment horizontal="center" vertical="center" wrapText="1"/>
    </xf>
    <xf numFmtId="0" fontId="14" fillId="17" borderId="28" xfId="0" applyFont="1" applyFill="1" applyBorder="1" applyAlignment="1">
      <alignment horizontal="center" vertical="center" wrapText="1"/>
    </xf>
    <xf numFmtId="0" fontId="13" fillId="23" borderId="36" xfId="0" applyFont="1" applyFill="1" applyBorder="1" applyAlignment="1">
      <alignment horizontal="center" vertical="center"/>
    </xf>
    <xf numFmtId="0" fontId="16" fillId="0" borderId="45" xfId="0" applyFont="1" applyBorder="1" applyAlignment="1">
      <alignment horizontal="center"/>
    </xf>
    <xf numFmtId="0" fontId="16" fillId="0" borderId="50" xfId="0" applyFont="1" applyBorder="1" applyAlignment="1">
      <alignment horizontal="center"/>
    </xf>
    <xf numFmtId="44" fontId="16" fillId="0" borderId="16" xfId="1" applyFont="1" applyBorder="1" applyAlignment="1">
      <alignment horizontal="center" vertical="center"/>
    </xf>
    <xf numFmtId="0" fontId="16" fillId="0" borderId="42" xfId="0" applyFont="1" applyBorder="1" applyAlignment="1">
      <alignment horizontal="left" vertical="center"/>
    </xf>
    <xf numFmtId="0" fontId="16" fillId="0" borderId="16" xfId="0" applyFont="1" applyBorder="1" applyAlignment="1">
      <alignment horizontal="left" vertical="center"/>
    </xf>
    <xf numFmtId="0" fontId="15" fillId="0" borderId="39" xfId="0" applyFont="1" applyBorder="1" applyAlignment="1">
      <alignment horizontal="center" vertical="center"/>
    </xf>
    <xf numFmtId="0" fontId="15" fillId="0" borderId="40" xfId="0" applyFont="1" applyBorder="1" applyAlignment="1">
      <alignment horizontal="center" vertical="center"/>
    </xf>
    <xf numFmtId="0" fontId="17" fillId="0" borderId="38" xfId="0" applyFont="1" applyBorder="1" applyAlignment="1">
      <alignment horizontal="center" vertical="center"/>
    </xf>
    <xf numFmtId="0" fontId="16" fillId="0" borderId="0" xfId="0" applyFont="1" applyAlignment="1">
      <alignment horizontal="center"/>
    </xf>
    <xf numFmtId="0" fontId="15" fillId="0" borderId="0" xfId="0" applyFont="1" applyAlignment="1">
      <alignment horizontal="center"/>
    </xf>
    <xf numFmtId="165" fontId="19" fillId="9" borderId="30" xfId="0" applyNumberFormat="1" applyFont="1" applyFill="1" applyBorder="1" applyAlignment="1">
      <alignment horizontal="center" vertical="center" wrapText="1"/>
    </xf>
    <xf numFmtId="0" fontId="19" fillId="17" borderId="49" xfId="0" applyFont="1" applyFill="1" applyBorder="1" applyAlignment="1">
      <alignment horizontal="center" vertical="center" wrapText="1"/>
    </xf>
    <xf numFmtId="0" fontId="19" fillId="17" borderId="28" xfId="0" applyFont="1" applyFill="1" applyBorder="1" applyAlignment="1">
      <alignment horizontal="center" vertical="center" wrapText="1"/>
    </xf>
    <xf numFmtId="0" fontId="24" fillId="9" borderId="18" xfId="0" applyFont="1" applyFill="1" applyBorder="1" applyAlignment="1">
      <alignment horizontal="right" wrapText="1"/>
    </xf>
    <xf numFmtId="0" fontId="24" fillId="9" borderId="23" xfId="0" applyFont="1" applyFill="1" applyBorder="1" applyAlignment="1">
      <alignment horizontal="right" wrapText="1"/>
    </xf>
    <xf numFmtId="0" fontId="24" fillId="9" borderId="17" xfId="0" applyFont="1" applyFill="1" applyBorder="1" applyAlignment="1">
      <alignment horizontal="right" wrapText="1"/>
    </xf>
    <xf numFmtId="0" fontId="24" fillId="9" borderId="16" xfId="0" applyFont="1" applyFill="1" applyBorder="1" applyAlignment="1">
      <alignment horizontal="center" vertical="center"/>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23" fillId="9" borderId="16" xfId="0" applyFont="1" applyFill="1" applyBorder="1" applyAlignment="1">
      <alignment vertical="center" wrapText="1"/>
    </xf>
    <xf numFmtId="2" fontId="23" fillId="9" borderId="16" xfId="0" applyNumberFormat="1" applyFont="1" applyFill="1" applyBorder="1" applyAlignment="1">
      <alignment vertical="center" wrapText="1"/>
    </xf>
    <xf numFmtId="171" fontId="23" fillId="9" borderId="16" xfId="0" applyNumberFormat="1" applyFont="1" applyFill="1" applyBorder="1" applyAlignment="1">
      <alignment vertical="center" wrapText="1"/>
    </xf>
    <xf numFmtId="171" fontId="24" fillId="9" borderId="16" xfId="0" applyNumberFormat="1" applyFont="1" applyFill="1" applyBorder="1" applyAlignment="1">
      <alignment vertical="center" wrapText="1"/>
    </xf>
  </cellXfs>
  <cellStyles count="4">
    <cellStyle name="Currency" xfId="1" builtinId="4"/>
    <cellStyle name="Normal" xfId="0" builtinId="0"/>
    <cellStyle name="Normal 2" xfId="3" xr:uid="{C6CB21B8-564D-4554-A8B6-0ABDE56CD323}"/>
    <cellStyle name="Percent" xfId="2" builtinId="5"/>
  </cellStyles>
  <dxfs count="0"/>
  <tableStyles count="0" defaultTableStyle="TableStyleMedium2" defaultPivotStyle="PivotStyleLight16"/>
  <colors>
    <mruColors>
      <color rgb="FFFF99CC"/>
      <color rgb="FFE5C1E1"/>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4D1F7-6C43-44DA-BDEB-B7C7A787C170}">
  <sheetPr>
    <pageSetUpPr fitToPage="1"/>
  </sheetPr>
  <dimension ref="A1:I9"/>
  <sheetViews>
    <sheetView tabSelected="1" workbookViewId="0">
      <selection activeCell="K10" sqref="K10"/>
    </sheetView>
  </sheetViews>
  <sheetFormatPr defaultRowHeight="24.95" customHeight="1" x14ac:dyDescent="0.25"/>
  <cols>
    <col min="1" max="1" width="9.140625" style="67"/>
    <col min="2" max="2" width="8" style="67" customWidth="1"/>
    <col min="3" max="3" width="14.42578125" style="67" customWidth="1"/>
    <col min="4" max="4" width="5.85546875" style="67" bestFit="1" customWidth="1"/>
    <col min="5" max="5" width="10" style="67" customWidth="1"/>
    <col min="6" max="6" width="10.140625" style="67" customWidth="1"/>
    <col min="7" max="7" width="28" style="67" bestFit="1" customWidth="1"/>
    <col min="8" max="8" width="28.28515625" style="67" bestFit="1" customWidth="1"/>
    <col min="9" max="9" width="12.42578125" style="67" customWidth="1"/>
    <col min="10" max="16384" width="9.140625" style="67"/>
  </cols>
  <sheetData>
    <row r="1" spans="1:9" ht="26.25" customHeight="1" x14ac:dyDescent="0.35">
      <c r="A1" s="212" t="s">
        <v>155</v>
      </c>
      <c r="B1" s="212"/>
      <c r="C1" s="212"/>
      <c r="D1" s="212"/>
      <c r="E1" s="212"/>
      <c r="F1" s="212"/>
      <c r="G1" s="212"/>
      <c r="H1" s="212"/>
      <c r="I1" s="68"/>
    </row>
    <row r="2" spans="1:9" ht="20.100000000000001" customHeight="1" thickBot="1" x14ac:dyDescent="0.3">
      <c r="A2" s="66"/>
      <c r="B2" s="66"/>
      <c r="C2" s="66"/>
      <c r="D2" s="66"/>
      <c r="E2" s="66"/>
      <c r="F2" s="66"/>
    </row>
    <row r="3" spans="1:9" ht="20.100000000000001" customHeight="1" x14ac:dyDescent="0.25">
      <c r="A3" s="210" t="s">
        <v>146</v>
      </c>
      <c r="B3" s="211"/>
      <c r="C3" s="211"/>
      <c r="D3" s="71" t="s">
        <v>147</v>
      </c>
      <c r="E3" s="211" t="s">
        <v>148</v>
      </c>
      <c r="F3" s="211"/>
      <c r="G3" s="71" t="s">
        <v>149</v>
      </c>
      <c r="H3" s="72" t="s">
        <v>150</v>
      </c>
    </row>
    <row r="4" spans="1:9" ht="20.100000000000001" customHeight="1" x14ac:dyDescent="0.25">
      <c r="A4" s="208" t="s">
        <v>154</v>
      </c>
      <c r="B4" s="209"/>
      <c r="C4" s="209"/>
      <c r="D4" s="64">
        <v>4</v>
      </c>
      <c r="E4" s="207">
        <f>'ENFERMEIRO DIURNO'!D128</f>
        <v>14973.82275952612</v>
      </c>
      <c r="F4" s="207"/>
      <c r="G4" s="65">
        <f>D4*E4</f>
        <v>59895.291038104479</v>
      </c>
      <c r="H4" s="69">
        <f>G4*12</f>
        <v>718743.49245725374</v>
      </c>
    </row>
    <row r="5" spans="1:9" ht="20.100000000000001" customHeight="1" thickBot="1" x14ac:dyDescent="0.3">
      <c r="A5" s="208" t="s">
        <v>145</v>
      </c>
      <c r="B5" s="209"/>
      <c r="C5" s="209"/>
      <c r="D5" s="64">
        <v>4</v>
      </c>
      <c r="E5" s="207">
        <f>'TÉCNICO ENFERMAGEM DIURNO'!D128</f>
        <v>10893.136376166725</v>
      </c>
      <c r="F5" s="207"/>
      <c r="G5" s="65">
        <f>D5*E5</f>
        <v>43572.545504666901</v>
      </c>
      <c r="H5" s="69">
        <f t="shared" ref="H5" si="0">G5*12</f>
        <v>522870.54605600284</v>
      </c>
    </row>
    <row r="6" spans="1:9" ht="20.100000000000001" customHeight="1" thickBot="1" x14ac:dyDescent="0.3">
      <c r="D6" s="139">
        <f>SUM(D4:D5)</f>
        <v>8</v>
      </c>
      <c r="E6" s="205"/>
      <c r="F6" s="206"/>
      <c r="G6" s="137">
        <f>SUM(G4:G5)</f>
        <v>103467.83654277137</v>
      </c>
      <c r="H6" s="73">
        <f>SUM(H4:H5)</f>
        <v>1241614.0385132567</v>
      </c>
    </row>
    <row r="7" spans="1:9" ht="20.100000000000001" customHeight="1" x14ac:dyDescent="0.25">
      <c r="A7" s="214"/>
      <c r="B7" s="214"/>
      <c r="C7" s="214"/>
      <c r="D7" s="214"/>
    </row>
    <row r="8" spans="1:9" ht="24.95" customHeight="1" x14ac:dyDescent="0.25">
      <c r="D8" s="213"/>
      <c r="E8" s="213"/>
      <c r="F8" s="213"/>
    </row>
    <row r="9" spans="1:9" ht="24.95" customHeight="1" x14ac:dyDescent="0.25">
      <c r="G9" s="70"/>
    </row>
  </sheetData>
  <mergeCells count="10">
    <mergeCell ref="A1:H1"/>
    <mergeCell ref="D8:F8"/>
    <mergeCell ref="A7:D7"/>
    <mergeCell ref="E5:F5"/>
    <mergeCell ref="E6:F6"/>
    <mergeCell ref="E4:F4"/>
    <mergeCell ref="A5:C5"/>
    <mergeCell ref="A4:C4"/>
    <mergeCell ref="A3:C3"/>
    <mergeCell ref="E3:F3"/>
  </mergeCells>
  <pageMargins left="0.511811024" right="0.511811024" top="0.78740157499999996" bottom="0.78740157499999996" header="0.31496062000000002" footer="0.31496062000000002"/>
  <pageSetup paperSize="9" scale="81"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99276-7A2C-4CF6-A813-BB8716CAE10B}">
  <sheetPr>
    <pageSetUpPr fitToPage="1"/>
  </sheetPr>
  <dimension ref="A1:D133"/>
  <sheetViews>
    <sheetView topLeftCell="A85" workbookViewId="0">
      <selection activeCell="D111" sqref="D111"/>
    </sheetView>
  </sheetViews>
  <sheetFormatPr defaultRowHeight="12.75" x14ac:dyDescent="0.2"/>
  <cols>
    <col min="1" max="1" width="5" style="74" bestFit="1" customWidth="1"/>
    <col min="2" max="2" width="61" style="74" bestFit="1" customWidth="1"/>
    <col min="3" max="3" width="17.5703125" style="74" bestFit="1" customWidth="1"/>
    <col min="4" max="4" width="19.85546875" style="74" bestFit="1" customWidth="1"/>
    <col min="5" max="16384" width="9.140625" style="74"/>
  </cols>
  <sheetData>
    <row r="1" spans="1:4" x14ac:dyDescent="0.2">
      <c r="A1" s="198" t="s">
        <v>156</v>
      </c>
      <c r="B1" s="198"/>
      <c r="C1" s="198"/>
      <c r="D1" s="198"/>
    </row>
    <row r="2" spans="1:4" x14ac:dyDescent="0.2">
      <c r="A2" s="199"/>
      <c r="B2" s="198"/>
      <c r="C2" s="198"/>
      <c r="D2" s="200"/>
    </row>
    <row r="3" spans="1:4" ht="13.5" thickBot="1" x14ac:dyDescent="0.25">
      <c r="A3" s="201" t="s">
        <v>30</v>
      </c>
      <c r="B3" s="201"/>
      <c r="C3" s="201"/>
      <c r="D3" s="201"/>
    </row>
    <row r="4" spans="1:4" x14ac:dyDescent="0.2">
      <c r="A4" s="216" t="s">
        <v>31</v>
      </c>
      <c r="B4" s="217"/>
      <c r="C4" s="217"/>
      <c r="D4" s="75"/>
    </row>
    <row r="5" spans="1:4" x14ac:dyDescent="0.2">
      <c r="A5" s="76"/>
      <c r="B5" s="77"/>
      <c r="C5" s="77"/>
      <c r="D5" s="77"/>
    </row>
    <row r="6" spans="1:4" ht="13.5" thickBot="1" x14ac:dyDescent="0.25">
      <c r="A6" s="204" t="s">
        <v>32</v>
      </c>
      <c r="B6" s="204"/>
      <c r="C6" s="204"/>
      <c r="D6" s="204"/>
    </row>
    <row r="7" spans="1:4" x14ac:dyDescent="0.2">
      <c r="A7" s="78" t="s">
        <v>33</v>
      </c>
      <c r="B7" s="215" t="s">
        <v>34</v>
      </c>
      <c r="C7" s="215"/>
      <c r="D7" s="79"/>
    </row>
    <row r="8" spans="1:4" x14ac:dyDescent="0.2">
      <c r="A8" s="80" t="s">
        <v>35</v>
      </c>
      <c r="B8" s="190" t="s">
        <v>36</v>
      </c>
      <c r="C8" s="190"/>
      <c r="D8" s="81" t="s">
        <v>37</v>
      </c>
    </row>
    <row r="9" spans="1:4" x14ac:dyDescent="0.2">
      <c r="A9" s="82" t="s">
        <v>38</v>
      </c>
      <c r="B9" s="183" t="s">
        <v>39</v>
      </c>
      <c r="C9" s="183"/>
      <c r="D9" s="81" t="s">
        <v>142</v>
      </c>
    </row>
    <row r="10" spans="1:4" x14ac:dyDescent="0.2">
      <c r="A10" s="82" t="s">
        <v>41</v>
      </c>
      <c r="B10" s="183" t="s">
        <v>44</v>
      </c>
      <c r="C10" s="183"/>
      <c r="D10" s="81" t="s">
        <v>45</v>
      </c>
    </row>
    <row r="11" spans="1:4" x14ac:dyDescent="0.2">
      <c r="A11" s="183"/>
      <c r="B11" s="183"/>
      <c r="C11" s="183"/>
      <c r="D11" s="183"/>
    </row>
    <row r="12" spans="1:4" ht="13.5" thickBot="1" x14ac:dyDescent="0.25">
      <c r="A12" s="191" t="s">
        <v>46</v>
      </c>
      <c r="B12" s="191"/>
      <c r="C12" s="191"/>
      <c r="D12" s="191"/>
    </row>
    <row r="13" spans="1:4" x14ac:dyDescent="0.2">
      <c r="A13" s="183" t="s">
        <v>47</v>
      </c>
      <c r="B13" s="183"/>
      <c r="C13" s="183"/>
      <c r="D13" s="82" t="s">
        <v>140</v>
      </c>
    </row>
    <row r="14" spans="1:4" x14ac:dyDescent="0.2">
      <c r="A14" s="183" t="s">
        <v>138</v>
      </c>
      <c r="B14" s="183"/>
      <c r="C14" s="183"/>
      <c r="D14" s="81" t="s">
        <v>152</v>
      </c>
    </row>
    <row r="15" spans="1:4" x14ac:dyDescent="0.2">
      <c r="A15" s="192"/>
      <c r="B15" s="192"/>
      <c r="C15" s="192"/>
      <c r="D15" s="193"/>
    </row>
    <row r="16" spans="1:4" ht="13.5" thickBot="1" x14ac:dyDescent="0.25">
      <c r="A16" s="191" t="s">
        <v>48</v>
      </c>
      <c r="B16" s="191"/>
      <c r="C16" s="191"/>
      <c r="D16" s="191"/>
    </row>
    <row r="17" spans="1:4" x14ac:dyDescent="0.2">
      <c r="A17" s="80">
        <v>3</v>
      </c>
      <c r="B17" s="188" t="s">
        <v>144</v>
      </c>
      <c r="C17" s="189"/>
      <c r="D17" s="83">
        <v>4750</v>
      </c>
    </row>
    <row r="18" spans="1:4" x14ac:dyDescent="0.2">
      <c r="A18" s="82">
        <v>4</v>
      </c>
      <c r="B18" s="183" t="s">
        <v>49</v>
      </c>
      <c r="C18" s="183"/>
      <c r="D18" s="82" t="s">
        <v>141</v>
      </c>
    </row>
    <row r="19" spans="1:4" x14ac:dyDescent="0.2">
      <c r="A19" s="82">
        <v>6</v>
      </c>
      <c r="B19" s="183" t="s">
        <v>50</v>
      </c>
      <c r="C19" s="183"/>
      <c r="D19" s="83">
        <v>1621</v>
      </c>
    </row>
    <row r="20" spans="1:4" ht="13.5" thickBot="1" x14ac:dyDescent="0.25">
      <c r="A20" s="62"/>
      <c r="B20" s="62"/>
      <c r="C20" s="62"/>
      <c r="D20" s="62"/>
    </row>
    <row r="21" spans="1:4" ht="13.5" thickBot="1" x14ac:dyDescent="0.25">
      <c r="A21" s="184" t="s">
        <v>51</v>
      </c>
      <c r="B21" s="184"/>
      <c r="C21" s="184"/>
      <c r="D21" s="184"/>
    </row>
    <row r="22" spans="1:4" x14ac:dyDescent="0.2">
      <c r="A22" s="84">
        <v>1</v>
      </c>
      <c r="B22" s="174" t="s">
        <v>53</v>
      </c>
      <c r="C22" s="174"/>
      <c r="D22" s="84" t="s">
        <v>54</v>
      </c>
    </row>
    <row r="23" spans="1:4" x14ac:dyDescent="0.2">
      <c r="A23" s="80" t="s">
        <v>33</v>
      </c>
      <c r="B23" s="80" t="s">
        <v>143</v>
      </c>
      <c r="C23" s="85"/>
      <c r="D23" s="86">
        <f>D17</f>
        <v>4750</v>
      </c>
    </row>
    <row r="24" spans="1:4" x14ac:dyDescent="0.2">
      <c r="A24" s="80" t="s">
        <v>35</v>
      </c>
      <c r="B24" s="80" t="s">
        <v>158</v>
      </c>
      <c r="C24" s="80"/>
      <c r="D24" s="86">
        <f>D23*0.3</f>
        <v>1425</v>
      </c>
    </row>
    <row r="25" spans="1:4" x14ac:dyDescent="0.2">
      <c r="A25" s="174" t="s">
        <v>56</v>
      </c>
      <c r="B25" s="174"/>
      <c r="C25" s="174"/>
      <c r="D25" s="87">
        <f>SUM(D23:D24)</f>
        <v>6175</v>
      </c>
    </row>
    <row r="26" spans="1:4" ht="13.5" thickBot="1" x14ac:dyDescent="0.25">
      <c r="A26" s="62" t="s">
        <v>52</v>
      </c>
      <c r="B26" s="62"/>
      <c r="C26" s="62"/>
      <c r="D26" s="62"/>
    </row>
    <row r="27" spans="1:4" ht="13.5" thickBot="1" x14ac:dyDescent="0.25">
      <c r="A27" s="184" t="s">
        <v>57</v>
      </c>
      <c r="B27" s="184"/>
      <c r="C27" s="184"/>
      <c r="D27" s="184"/>
    </row>
    <row r="28" spans="1:4" x14ac:dyDescent="0.2">
      <c r="A28" s="194" t="s">
        <v>58</v>
      </c>
      <c r="B28" s="194"/>
      <c r="C28" s="194"/>
      <c r="D28" s="194"/>
    </row>
    <row r="29" spans="1:4" x14ac:dyDescent="0.2">
      <c r="A29" s="84" t="s">
        <v>59</v>
      </c>
      <c r="B29" s="174" t="s">
        <v>60</v>
      </c>
      <c r="C29" s="174"/>
      <c r="D29" s="84" t="s">
        <v>54</v>
      </c>
    </row>
    <row r="30" spans="1:4" x14ac:dyDescent="0.2">
      <c r="A30" s="81" t="s">
        <v>33</v>
      </c>
      <c r="B30" s="81" t="s">
        <v>61</v>
      </c>
      <c r="C30" s="88">
        <v>8.3299999999999999E-2</v>
      </c>
      <c r="D30" s="89">
        <f>C30*D25</f>
        <v>514.37749999999994</v>
      </c>
    </row>
    <row r="31" spans="1:4" x14ac:dyDescent="0.2">
      <c r="A31" s="81" t="s">
        <v>35</v>
      </c>
      <c r="B31" s="81" t="s">
        <v>62</v>
      </c>
      <c r="C31" s="88">
        <v>2.7799999999999998E-2</v>
      </c>
      <c r="D31" s="89">
        <f>SUM(D25*C31)</f>
        <v>171.66499999999999</v>
      </c>
    </row>
    <row r="32" spans="1:4" x14ac:dyDescent="0.2">
      <c r="A32" s="195" t="s">
        <v>128</v>
      </c>
      <c r="B32" s="196"/>
      <c r="C32" s="90">
        <f>SUM(C30+C31)</f>
        <v>0.1111</v>
      </c>
      <c r="D32" s="91">
        <f>SUM(D30:D31)</f>
        <v>686.0424999999999</v>
      </c>
    </row>
    <row r="33" spans="1:4" x14ac:dyDescent="0.2">
      <c r="A33" s="182" t="s">
        <v>127</v>
      </c>
      <c r="B33" s="178"/>
      <c r="C33" s="93">
        <f>SUM(C38:C45)</f>
        <v>0.36800000000000005</v>
      </c>
      <c r="D33" s="89">
        <f>SUM(D32*C33)</f>
        <v>252.46364</v>
      </c>
    </row>
    <row r="34" spans="1:4" x14ac:dyDescent="0.2">
      <c r="A34" s="185" t="s">
        <v>56</v>
      </c>
      <c r="B34" s="186"/>
      <c r="C34" s="187"/>
      <c r="D34" s="94">
        <f>SUM(D32+D33)</f>
        <v>938.50613999999996</v>
      </c>
    </row>
    <row r="35" spans="1:4" x14ac:dyDescent="0.2">
      <c r="A35" s="173"/>
      <c r="B35" s="173"/>
      <c r="C35" s="173"/>
      <c r="D35" s="173"/>
    </row>
    <row r="36" spans="1:4" x14ac:dyDescent="0.2">
      <c r="A36" s="170" t="s">
        <v>63</v>
      </c>
      <c r="B36" s="170"/>
      <c r="C36" s="170"/>
      <c r="D36" s="170"/>
    </row>
    <row r="37" spans="1:4" x14ac:dyDescent="0.2">
      <c r="A37" s="96" t="s">
        <v>64</v>
      </c>
      <c r="B37" s="96" t="s">
        <v>65</v>
      </c>
      <c r="C37" s="96" t="s">
        <v>66</v>
      </c>
      <c r="D37" s="96" t="s">
        <v>54</v>
      </c>
    </row>
    <row r="38" spans="1:4" x14ac:dyDescent="0.2">
      <c r="A38" s="97" t="s">
        <v>33</v>
      </c>
      <c r="B38" s="97" t="s">
        <v>67</v>
      </c>
      <c r="C38" s="93">
        <v>0.2</v>
      </c>
      <c r="D38" s="86">
        <f>D25*C38</f>
        <v>1235</v>
      </c>
    </row>
    <row r="39" spans="1:4" x14ac:dyDescent="0.2">
      <c r="A39" s="97" t="s">
        <v>35</v>
      </c>
      <c r="B39" s="97" t="s">
        <v>68</v>
      </c>
      <c r="C39" s="93">
        <v>2.5000000000000001E-2</v>
      </c>
      <c r="D39" s="86">
        <f>D25*C39</f>
        <v>154.375</v>
      </c>
    </row>
    <row r="40" spans="1:4" x14ac:dyDescent="0.2">
      <c r="A40" s="97" t="s">
        <v>38</v>
      </c>
      <c r="B40" s="98" t="s">
        <v>69</v>
      </c>
      <c r="C40" s="99">
        <v>0.03</v>
      </c>
      <c r="D40" s="86">
        <f>D25*C40</f>
        <v>185.25</v>
      </c>
    </row>
    <row r="41" spans="1:4" x14ac:dyDescent="0.2">
      <c r="A41" s="97" t="s">
        <v>55</v>
      </c>
      <c r="B41" s="97" t="s">
        <v>70</v>
      </c>
      <c r="C41" s="93">
        <v>1.4999999999999999E-2</v>
      </c>
      <c r="D41" s="86">
        <f>D25*C41</f>
        <v>92.625</v>
      </c>
    </row>
    <row r="42" spans="1:4" x14ac:dyDescent="0.2">
      <c r="A42" s="97" t="s">
        <v>40</v>
      </c>
      <c r="B42" s="97" t="s">
        <v>71</v>
      </c>
      <c r="C42" s="93">
        <v>0.01</v>
      </c>
      <c r="D42" s="86">
        <f>D25*C42</f>
        <v>61.75</v>
      </c>
    </row>
    <row r="43" spans="1:4" x14ac:dyDescent="0.2">
      <c r="A43" s="97" t="s">
        <v>41</v>
      </c>
      <c r="B43" s="97" t="s">
        <v>72</v>
      </c>
      <c r="C43" s="93">
        <v>6.0000000000000001E-3</v>
      </c>
      <c r="D43" s="86">
        <f>D25*C43</f>
        <v>37.050000000000004</v>
      </c>
    </row>
    <row r="44" spans="1:4" x14ac:dyDescent="0.2">
      <c r="A44" s="97" t="s">
        <v>42</v>
      </c>
      <c r="B44" s="97" t="s">
        <v>73</v>
      </c>
      <c r="C44" s="93">
        <v>2E-3</v>
      </c>
      <c r="D44" s="86">
        <f>D25*C44</f>
        <v>12.35</v>
      </c>
    </row>
    <row r="45" spans="1:4" x14ac:dyDescent="0.2">
      <c r="A45" s="97" t="s">
        <v>43</v>
      </c>
      <c r="B45" s="97" t="s">
        <v>74</v>
      </c>
      <c r="C45" s="93">
        <v>0.08</v>
      </c>
      <c r="D45" s="86">
        <f>D25*C45</f>
        <v>494</v>
      </c>
    </row>
    <row r="46" spans="1:4" x14ac:dyDescent="0.2">
      <c r="A46" s="97"/>
      <c r="B46" s="96" t="s">
        <v>56</v>
      </c>
      <c r="C46" s="93">
        <f>SUM(C38:C45)</f>
        <v>0.36800000000000005</v>
      </c>
      <c r="D46" s="87">
        <f>SUM(D38:D45)</f>
        <v>2272.3999999999996</v>
      </c>
    </row>
    <row r="47" spans="1:4" x14ac:dyDescent="0.2">
      <c r="A47" s="173"/>
      <c r="B47" s="173"/>
      <c r="C47" s="173"/>
      <c r="D47" s="173"/>
    </row>
    <row r="48" spans="1:4" x14ac:dyDescent="0.2">
      <c r="A48" s="170" t="s">
        <v>75</v>
      </c>
      <c r="B48" s="170"/>
      <c r="C48" s="170"/>
      <c r="D48" s="170"/>
    </row>
    <row r="49" spans="1:4" x14ac:dyDescent="0.2">
      <c r="A49" s="84" t="s">
        <v>76</v>
      </c>
      <c r="B49" s="174" t="s">
        <v>77</v>
      </c>
      <c r="C49" s="174"/>
      <c r="D49" s="84" t="s">
        <v>54</v>
      </c>
    </row>
    <row r="50" spans="1:4" s="101" customFormat="1" ht="23.25" customHeight="1" x14ac:dyDescent="0.25">
      <c r="A50" s="80" t="s">
        <v>33</v>
      </c>
      <c r="B50" s="80" t="s">
        <v>194</v>
      </c>
      <c r="C50" s="100">
        <v>0</v>
      </c>
      <c r="D50" s="89">
        <v>0</v>
      </c>
    </row>
    <row r="51" spans="1:4" x14ac:dyDescent="0.2">
      <c r="A51" s="80" t="s">
        <v>35</v>
      </c>
      <c r="B51" s="102" t="s">
        <v>151</v>
      </c>
      <c r="C51" s="103">
        <v>33</v>
      </c>
      <c r="D51" s="104">
        <f>C51*15.21-D19*9.4%</f>
        <v>349.55600000000004</v>
      </c>
    </row>
    <row r="52" spans="1:4" x14ac:dyDescent="0.2">
      <c r="A52" s="80" t="s">
        <v>38</v>
      </c>
      <c r="B52" s="102" t="s">
        <v>160</v>
      </c>
      <c r="C52" s="138">
        <v>0.1</v>
      </c>
      <c r="D52" s="104">
        <f>D23*10%</f>
        <v>475</v>
      </c>
    </row>
    <row r="53" spans="1:4" x14ac:dyDescent="0.2">
      <c r="A53" s="174" t="s">
        <v>56</v>
      </c>
      <c r="B53" s="174"/>
      <c r="C53" s="174"/>
      <c r="D53" s="91">
        <f>SUM(D50:D52)</f>
        <v>824.55600000000004</v>
      </c>
    </row>
    <row r="54" spans="1:4" x14ac:dyDescent="0.2">
      <c r="A54" s="171"/>
      <c r="B54" s="171"/>
      <c r="C54" s="171"/>
      <c r="D54" s="171"/>
    </row>
    <row r="55" spans="1:4" x14ac:dyDescent="0.2">
      <c r="A55" s="150" t="s">
        <v>78</v>
      </c>
      <c r="B55" s="151"/>
      <c r="C55" s="151"/>
      <c r="D55" s="152"/>
    </row>
    <row r="56" spans="1:4" x14ac:dyDescent="0.2">
      <c r="A56" s="84">
        <v>2</v>
      </c>
      <c r="B56" s="174" t="s">
        <v>79</v>
      </c>
      <c r="C56" s="174"/>
      <c r="D56" s="84" t="s">
        <v>54</v>
      </c>
    </row>
    <row r="57" spans="1:4" x14ac:dyDescent="0.2">
      <c r="A57" s="80" t="s">
        <v>59</v>
      </c>
      <c r="B57" s="172" t="s">
        <v>80</v>
      </c>
      <c r="C57" s="172"/>
      <c r="D57" s="86">
        <f>D34</f>
        <v>938.50613999999996</v>
      </c>
    </row>
    <row r="58" spans="1:4" x14ac:dyDescent="0.2">
      <c r="A58" s="80" t="s">
        <v>64</v>
      </c>
      <c r="B58" s="172" t="s">
        <v>65</v>
      </c>
      <c r="C58" s="172"/>
      <c r="D58" s="86">
        <f>D46</f>
        <v>2272.3999999999996</v>
      </c>
    </row>
    <row r="59" spans="1:4" x14ac:dyDescent="0.2">
      <c r="A59" s="80" t="s">
        <v>76</v>
      </c>
      <c r="B59" s="172" t="s">
        <v>77</v>
      </c>
      <c r="C59" s="172"/>
      <c r="D59" s="86">
        <f>D53</f>
        <v>824.55600000000004</v>
      </c>
    </row>
    <row r="60" spans="1:4" x14ac:dyDescent="0.2">
      <c r="A60" s="174" t="s">
        <v>56</v>
      </c>
      <c r="B60" s="174"/>
      <c r="C60" s="174"/>
      <c r="D60" s="87">
        <f>SUM(D57:D59)</f>
        <v>4035.4621399999996</v>
      </c>
    </row>
    <row r="61" spans="1:4" x14ac:dyDescent="0.2">
      <c r="A61" s="106"/>
      <c r="B61" s="106"/>
      <c r="C61" s="106"/>
      <c r="D61" s="107"/>
    </row>
    <row r="62" spans="1:4" x14ac:dyDescent="0.2">
      <c r="A62" s="175" t="s">
        <v>134</v>
      </c>
      <c r="B62" s="176"/>
      <c r="C62" s="176"/>
      <c r="D62" s="177"/>
    </row>
    <row r="63" spans="1:4" x14ac:dyDescent="0.2">
      <c r="A63" s="92">
        <v>3</v>
      </c>
      <c r="B63" s="84" t="s">
        <v>81</v>
      </c>
      <c r="C63" s="84" t="s">
        <v>82</v>
      </c>
      <c r="D63" s="84" t="s">
        <v>54</v>
      </c>
    </row>
    <row r="64" spans="1:4" x14ac:dyDescent="0.2">
      <c r="A64" s="81" t="s">
        <v>33</v>
      </c>
      <c r="B64" s="81" t="s">
        <v>83</v>
      </c>
      <c r="C64" s="108">
        <v>4.1700000000000001E-3</v>
      </c>
      <c r="D64" s="109">
        <f>D25*C64</f>
        <v>25.749750000000002</v>
      </c>
    </row>
    <row r="65" spans="1:4" x14ac:dyDescent="0.2">
      <c r="A65" s="81" t="s">
        <v>35</v>
      </c>
      <c r="B65" s="81" t="s">
        <v>84</v>
      </c>
      <c r="C65" s="110">
        <v>3.3399999999999999E-4</v>
      </c>
      <c r="D65" s="111">
        <f>D25*C65</f>
        <v>2.0624500000000001</v>
      </c>
    </row>
    <row r="66" spans="1:4" x14ac:dyDescent="0.2">
      <c r="A66" s="63" t="s">
        <v>38</v>
      </c>
      <c r="B66" s="63" t="s">
        <v>85</v>
      </c>
      <c r="C66" s="112">
        <v>3.44E-2</v>
      </c>
      <c r="D66" s="113">
        <f>SUM(D25+D32)*C66</f>
        <v>236.01986199999999</v>
      </c>
    </row>
    <row r="67" spans="1:4" x14ac:dyDescent="0.2">
      <c r="A67" s="81" t="s">
        <v>55</v>
      </c>
      <c r="B67" s="81" t="s">
        <v>86</v>
      </c>
      <c r="C67" s="114">
        <v>1.9400000000000001E-2</v>
      </c>
      <c r="D67" s="109">
        <f>D25*C67</f>
        <v>119.795</v>
      </c>
    </row>
    <row r="68" spans="1:4" x14ac:dyDescent="0.2">
      <c r="A68" s="80" t="s">
        <v>40</v>
      </c>
      <c r="B68" s="80" t="s">
        <v>87</v>
      </c>
      <c r="C68" s="115">
        <v>7.1999999999999998E-3</v>
      </c>
      <c r="D68" s="116">
        <f>D25*C68</f>
        <v>44.46</v>
      </c>
    </row>
    <row r="69" spans="1:4" x14ac:dyDescent="0.2">
      <c r="A69" s="63" t="s">
        <v>41</v>
      </c>
      <c r="B69" s="63" t="s">
        <v>88</v>
      </c>
      <c r="C69" s="112">
        <v>5.9999999999999995E-4</v>
      </c>
      <c r="D69" s="113">
        <f>(D25+D32)*C69</f>
        <v>4.1166254999999996</v>
      </c>
    </row>
    <row r="70" spans="1:4" x14ac:dyDescent="0.2">
      <c r="A70" s="178" t="s">
        <v>56</v>
      </c>
      <c r="B70" s="178"/>
      <c r="C70" s="178"/>
      <c r="D70" s="91">
        <f>SUM(D64:D69)</f>
        <v>432.2036875</v>
      </c>
    </row>
    <row r="71" spans="1:4" x14ac:dyDescent="0.2">
      <c r="A71" s="117"/>
      <c r="B71" s="117"/>
      <c r="C71" s="117"/>
      <c r="D71" s="118"/>
    </row>
    <row r="72" spans="1:4" x14ac:dyDescent="0.2">
      <c r="A72" s="179" t="s">
        <v>129</v>
      </c>
      <c r="B72" s="180"/>
      <c r="C72" s="180"/>
      <c r="D72" s="181"/>
    </row>
    <row r="73" spans="1:4" x14ac:dyDescent="0.2">
      <c r="A73" s="81" t="s">
        <v>33</v>
      </c>
      <c r="B73" s="81" t="s">
        <v>130</v>
      </c>
      <c r="C73" s="92"/>
      <c r="D73" s="91">
        <f>D25</f>
        <v>6175</v>
      </c>
    </row>
    <row r="74" spans="1:4" x14ac:dyDescent="0.2">
      <c r="A74" s="81" t="s">
        <v>35</v>
      </c>
      <c r="B74" s="81" t="s">
        <v>115</v>
      </c>
      <c r="C74" s="92"/>
      <c r="D74" s="91">
        <f>D60</f>
        <v>4035.4621399999996</v>
      </c>
    </row>
    <row r="75" spans="1:4" x14ac:dyDescent="0.2">
      <c r="A75" s="63" t="s">
        <v>38</v>
      </c>
      <c r="B75" s="63" t="s">
        <v>131</v>
      </c>
      <c r="C75" s="119">
        <f>D73/12</f>
        <v>514.58333333333337</v>
      </c>
      <c r="D75" s="119">
        <f>C75*C46+C75</f>
        <v>703.95</v>
      </c>
    </row>
    <row r="76" spans="1:4" x14ac:dyDescent="0.2">
      <c r="A76" s="81" t="s">
        <v>55</v>
      </c>
      <c r="B76" s="81" t="s">
        <v>116</v>
      </c>
      <c r="C76" s="92"/>
      <c r="D76" s="91">
        <f>D70</f>
        <v>432.2036875</v>
      </c>
    </row>
    <row r="77" spans="1:4" x14ac:dyDescent="0.2">
      <c r="A77" s="81" t="s">
        <v>40</v>
      </c>
      <c r="B77" s="81" t="s">
        <v>132</v>
      </c>
      <c r="C77" s="92"/>
      <c r="D77" s="136">
        <f>-(D50+D52)</f>
        <v>-475</v>
      </c>
    </row>
    <row r="78" spans="1:4" x14ac:dyDescent="0.2">
      <c r="A78" s="178" t="s">
        <v>133</v>
      </c>
      <c r="B78" s="178"/>
      <c r="C78" s="178"/>
      <c r="D78" s="91">
        <f>SUM(D73:D77)</f>
        <v>10871.6158275</v>
      </c>
    </row>
    <row r="79" spans="1:4" ht="13.5" thickBot="1" x14ac:dyDescent="0.25">
      <c r="A79" s="117"/>
      <c r="B79" s="117"/>
      <c r="C79" s="117"/>
      <c r="D79" s="117"/>
    </row>
    <row r="80" spans="1:4" ht="13.5" thickBot="1" x14ac:dyDescent="0.25">
      <c r="A80" s="161" t="s">
        <v>89</v>
      </c>
      <c r="B80" s="162"/>
      <c r="C80" s="162"/>
      <c r="D80" s="163"/>
    </row>
    <row r="81" spans="1:4" x14ac:dyDescent="0.2">
      <c r="A81" s="164" t="s">
        <v>90</v>
      </c>
      <c r="B81" s="165"/>
      <c r="C81" s="165"/>
      <c r="D81" s="166"/>
    </row>
    <row r="82" spans="1:4" x14ac:dyDescent="0.2">
      <c r="A82" s="84" t="s">
        <v>91</v>
      </c>
      <c r="B82" s="84" t="s">
        <v>92</v>
      </c>
      <c r="C82" s="84" t="s">
        <v>82</v>
      </c>
      <c r="D82" s="84" t="s">
        <v>54</v>
      </c>
    </row>
    <row r="83" spans="1:4" x14ac:dyDescent="0.2">
      <c r="A83" s="81" t="s">
        <v>33</v>
      </c>
      <c r="B83" s="80" t="s">
        <v>93</v>
      </c>
      <c r="C83" s="93">
        <v>8.3299999999999999E-2</v>
      </c>
      <c r="D83" s="89">
        <f>D78*C83</f>
        <v>905.60559843074998</v>
      </c>
    </row>
    <row r="84" spans="1:4" x14ac:dyDescent="0.2">
      <c r="A84" s="81" t="s">
        <v>35</v>
      </c>
      <c r="B84" s="80" t="s">
        <v>135</v>
      </c>
      <c r="C84" s="120">
        <v>2.2200000000000002E-3</v>
      </c>
      <c r="D84" s="89">
        <f>D78*C84</f>
        <v>24.13498713705</v>
      </c>
    </row>
    <row r="85" spans="1:4" x14ac:dyDescent="0.2">
      <c r="A85" s="81" t="s">
        <v>38</v>
      </c>
      <c r="B85" s="80" t="s">
        <v>94</v>
      </c>
      <c r="C85" s="120">
        <v>2.0000000000000001E-4</v>
      </c>
      <c r="D85" s="89">
        <f>D78*C85</f>
        <v>2.1743231655000002</v>
      </c>
    </row>
    <row r="86" spans="1:4" x14ac:dyDescent="0.2">
      <c r="A86" s="81" t="s">
        <v>55</v>
      </c>
      <c r="B86" s="80" t="s">
        <v>95</v>
      </c>
      <c r="C86" s="120">
        <v>5.1000000000000004E-4</v>
      </c>
      <c r="D86" s="89">
        <f>D78*C86</f>
        <v>5.5445240720250002</v>
      </c>
    </row>
    <row r="87" spans="1:4" x14ac:dyDescent="0.2">
      <c r="A87" s="81"/>
      <c r="B87" s="80" t="s">
        <v>136</v>
      </c>
      <c r="C87" s="120">
        <v>3.5999999999999999E-3</v>
      </c>
      <c r="D87" s="89">
        <f>D78*C87</f>
        <v>39.137816979</v>
      </c>
    </row>
    <row r="88" spans="1:4" x14ac:dyDescent="0.2">
      <c r="A88" s="81" t="s">
        <v>40</v>
      </c>
      <c r="B88" s="80" t="s">
        <v>96</v>
      </c>
      <c r="C88" s="120">
        <v>3.8999999999999999E-4</v>
      </c>
      <c r="D88" s="89">
        <f>D78*C88</f>
        <v>4.2399301727249998</v>
      </c>
    </row>
    <row r="89" spans="1:4" x14ac:dyDescent="0.2">
      <c r="A89" s="81" t="s">
        <v>41</v>
      </c>
      <c r="B89" s="80" t="s">
        <v>124</v>
      </c>
      <c r="C89" s="115"/>
      <c r="D89" s="89">
        <f>(($D$25+$D$60+$D$70)-$D$50)*C89</f>
        <v>0</v>
      </c>
    </row>
    <row r="90" spans="1:4" x14ac:dyDescent="0.2">
      <c r="A90" s="92" t="s">
        <v>56</v>
      </c>
      <c r="B90" s="92"/>
      <c r="C90" s="92"/>
      <c r="D90" s="91">
        <f>SUM(D83:D89)</f>
        <v>980.83717995705001</v>
      </c>
    </row>
    <row r="91" spans="1:4" x14ac:dyDescent="0.2">
      <c r="A91" s="167" t="s">
        <v>97</v>
      </c>
      <c r="B91" s="168"/>
      <c r="C91" s="168"/>
      <c r="D91" s="169"/>
    </row>
    <row r="92" spans="1:4" x14ac:dyDescent="0.2">
      <c r="A92" s="92" t="s">
        <v>98</v>
      </c>
      <c r="B92" s="81" t="s">
        <v>99</v>
      </c>
      <c r="C92" s="81"/>
      <c r="D92" s="84" t="s">
        <v>54</v>
      </c>
    </row>
    <row r="93" spans="1:4" x14ac:dyDescent="0.2">
      <c r="A93" s="81" t="s">
        <v>33</v>
      </c>
      <c r="B93" s="81" t="s">
        <v>100</v>
      </c>
      <c r="C93" s="81"/>
      <c r="D93" s="89">
        <v>0</v>
      </c>
    </row>
    <row r="94" spans="1:4" x14ac:dyDescent="0.2">
      <c r="A94" s="92" t="s">
        <v>56</v>
      </c>
      <c r="B94" s="92"/>
      <c r="C94" s="92"/>
      <c r="D94" s="91"/>
    </row>
    <row r="95" spans="1:4" x14ac:dyDescent="0.2">
      <c r="A95" s="95"/>
      <c r="B95" s="95"/>
      <c r="C95" s="95"/>
      <c r="D95" s="95"/>
    </row>
    <row r="96" spans="1:4" x14ac:dyDescent="0.2">
      <c r="A96" s="150" t="s">
        <v>101</v>
      </c>
      <c r="B96" s="151"/>
      <c r="C96" s="151"/>
      <c r="D96" s="152"/>
    </row>
    <row r="97" spans="1:4" x14ac:dyDescent="0.2">
      <c r="A97" s="84">
        <v>4</v>
      </c>
      <c r="B97" s="121" t="s">
        <v>102</v>
      </c>
      <c r="C97" s="122"/>
      <c r="D97" s="84" t="s">
        <v>54</v>
      </c>
    </row>
    <row r="98" spans="1:4" x14ac:dyDescent="0.2">
      <c r="A98" s="80" t="s">
        <v>91</v>
      </c>
      <c r="B98" s="123" t="s">
        <v>92</v>
      </c>
      <c r="C98" s="124"/>
      <c r="D98" s="125">
        <f>D90</f>
        <v>980.83717995705001</v>
      </c>
    </row>
    <row r="99" spans="1:4" x14ac:dyDescent="0.2">
      <c r="A99" s="80" t="s">
        <v>98</v>
      </c>
      <c r="B99" s="123" t="s">
        <v>99</v>
      </c>
      <c r="C99" s="124"/>
      <c r="D99" s="89">
        <f>D94</f>
        <v>0</v>
      </c>
    </row>
    <row r="100" spans="1:4" x14ac:dyDescent="0.2">
      <c r="A100" s="126" t="s">
        <v>56</v>
      </c>
      <c r="B100" s="127"/>
      <c r="C100" s="128"/>
      <c r="D100" s="91">
        <f>SUM(D98:D99)</f>
        <v>980.83717995705001</v>
      </c>
    </row>
    <row r="101" spans="1:4" x14ac:dyDescent="0.2">
      <c r="A101" s="62" t="s">
        <v>52</v>
      </c>
      <c r="B101" s="62"/>
      <c r="C101" s="62"/>
      <c r="D101" s="62"/>
    </row>
    <row r="102" spans="1:4" x14ac:dyDescent="0.2">
      <c r="A102" s="150" t="s">
        <v>103</v>
      </c>
      <c r="B102" s="151"/>
      <c r="C102" s="151"/>
      <c r="D102" s="152"/>
    </row>
    <row r="103" spans="1:4" x14ac:dyDescent="0.2">
      <c r="A103" s="84">
        <v>5</v>
      </c>
      <c r="B103" s="84" t="s">
        <v>104</v>
      </c>
      <c r="C103" s="84"/>
      <c r="D103" s="84" t="s">
        <v>54</v>
      </c>
    </row>
    <row r="104" spans="1:4" x14ac:dyDescent="0.2">
      <c r="A104" s="102" t="s">
        <v>33</v>
      </c>
      <c r="B104" s="129" t="s">
        <v>137</v>
      </c>
      <c r="C104" s="129"/>
      <c r="D104" s="105">
        <v>608.36</v>
      </c>
    </row>
    <row r="105" spans="1:4" x14ac:dyDescent="0.2">
      <c r="A105" s="80" t="s">
        <v>35</v>
      </c>
      <c r="B105" s="80" t="s">
        <v>139</v>
      </c>
      <c r="C105" s="84"/>
      <c r="D105" s="86">
        <v>0</v>
      </c>
    </row>
    <row r="106" spans="1:4" x14ac:dyDescent="0.2">
      <c r="A106" s="84" t="s">
        <v>56</v>
      </c>
      <c r="B106" s="84"/>
      <c r="C106" s="84"/>
      <c r="D106" s="87">
        <f>D104+D105</f>
        <v>608.36</v>
      </c>
    </row>
    <row r="107" spans="1:4" x14ac:dyDescent="0.2">
      <c r="A107" s="149"/>
      <c r="B107" s="149"/>
      <c r="C107" s="149"/>
      <c r="D107" s="149"/>
    </row>
    <row r="108" spans="1:4" x14ac:dyDescent="0.2">
      <c r="A108" s="150" t="s">
        <v>105</v>
      </c>
      <c r="B108" s="151"/>
      <c r="C108" s="151"/>
      <c r="D108" s="152"/>
    </row>
    <row r="109" spans="1:4" x14ac:dyDescent="0.2">
      <c r="A109" s="84">
        <v>6</v>
      </c>
      <c r="B109" s="84" t="s">
        <v>106</v>
      </c>
      <c r="C109" s="84" t="s">
        <v>66</v>
      </c>
      <c r="D109" s="84" t="s">
        <v>54</v>
      </c>
    </row>
    <row r="110" spans="1:4" x14ac:dyDescent="0.2">
      <c r="A110" s="80" t="s">
        <v>33</v>
      </c>
      <c r="B110" s="129" t="s">
        <v>107</v>
      </c>
      <c r="C110" s="130">
        <v>0.05</v>
      </c>
      <c r="D110" s="86">
        <f>C110*D126</f>
        <v>611.59315037285251</v>
      </c>
    </row>
    <row r="111" spans="1:4" x14ac:dyDescent="0.2">
      <c r="A111" s="80" t="s">
        <v>35</v>
      </c>
      <c r="B111" s="129" t="s">
        <v>108</v>
      </c>
      <c r="C111" s="130">
        <v>0.1</v>
      </c>
      <c r="D111" s="86">
        <f>C111*(D110+D126)</f>
        <v>1284.3456157829905</v>
      </c>
    </row>
    <row r="112" spans="1:4" x14ac:dyDescent="0.2">
      <c r="A112" s="80" t="s">
        <v>38</v>
      </c>
      <c r="B112" s="129" t="s">
        <v>109</v>
      </c>
      <c r="C112" s="131">
        <f>SUM(C113:C115)</f>
        <v>5.6499999999999995E-2</v>
      </c>
      <c r="D112" s="86">
        <f>(D25+D60+D70+D100+D106+D110+D111)*(C113+C114+C115)/(1-(C113+C114+C115))</f>
        <v>846.02098591322556</v>
      </c>
    </row>
    <row r="113" spans="1:4" x14ac:dyDescent="0.2">
      <c r="A113" s="80"/>
      <c r="B113" s="102" t="s">
        <v>110</v>
      </c>
      <c r="C113" s="131">
        <v>6.4999999999999997E-3</v>
      </c>
      <c r="D113" s="86">
        <f>C113*D128</f>
        <v>97.329847936919776</v>
      </c>
    </row>
    <row r="114" spans="1:4" x14ac:dyDescent="0.2">
      <c r="A114" s="80"/>
      <c r="B114" s="102" t="s">
        <v>111</v>
      </c>
      <c r="C114" s="131">
        <v>0.03</v>
      </c>
      <c r="D114" s="86">
        <f>C114*D128</f>
        <v>449.21468278578357</v>
      </c>
    </row>
    <row r="115" spans="1:4" x14ac:dyDescent="0.2">
      <c r="A115" s="80"/>
      <c r="B115" s="80" t="s">
        <v>112</v>
      </c>
      <c r="C115" s="132">
        <v>0.02</v>
      </c>
      <c r="D115" s="86">
        <f>C115*D128</f>
        <v>299.47645519052242</v>
      </c>
    </row>
    <row r="116" spans="1:4" x14ac:dyDescent="0.2">
      <c r="A116" s="84" t="s">
        <v>56</v>
      </c>
      <c r="B116" s="84"/>
      <c r="C116" s="84"/>
      <c r="D116" s="87">
        <f>SUM(D110:D112)</f>
        <v>2741.9597520690686</v>
      </c>
    </row>
    <row r="117" spans="1:4" x14ac:dyDescent="0.2">
      <c r="A117" s="62"/>
      <c r="B117" s="62"/>
      <c r="C117" s="62"/>
      <c r="D117" s="62"/>
    </row>
    <row r="118" spans="1:4" x14ac:dyDescent="0.2">
      <c r="A118" s="153" t="s">
        <v>113</v>
      </c>
      <c r="B118" s="154"/>
      <c r="C118" s="154"/>
      <c r="D118" s="155"/>
    </row>
    <row r="119" spans="1:4" x14ac:dyDescent="0.2">
      <c r="A119" s="62" t="s">
        <v>52</v>
      </c>
      <c r="B119" s="62"/>
      <c r="C119" s="62"/>
      <c r="D119" s="62"/>
    </row>
    <row r="120" spans="1:4" x14ac:dyDescent="0.2">
      <c r="A120" s="80"/>
      <c r="B120" s="84" t="s">
        <v>114</v>
      </c>
      <c r="C120" s="84"/>
      <c r="D120" s="84" t="s">
        <v>54</v>
      </c>
    </row>
    <row r="121" spans="1:4" x14ac:dyDescent="0.2">
      <c r="A121" s="80" t="s">
        <v>33</v>
      </c>
      <c r="B121" s="156" t="s">
        <v>51</v>
      </c>
      <c r="C121" s="157"/>
      <c r="D121" s="86">
        <f>D25</f>
        <v>6175</v>
      </c>
    </row>
    <row r="122" spans="1:4" x14ac:dyDescent="0.2">
      <c r="A122" s="80" t="s">
        <v>35</v>
      </c>
      <c r="B122" s="156" t="s">
        <v>115</v>
      </c>
      <c r="C122" s="157"/>
      <c r="D122" s="86">
        <f>D60</f>
        <v>4035.4621399999996</v>
      </c>
    </row>
    <row r="123" spans="1:4" x14ac:dyDescent="0.2">
      <c r="A123" s="80" t="s">
        <v>38</v>
      </c>
      <c r="B123" s="156" t="s">
        <v>116</v>
      </c>
      <c r="C123" s="157"/>
      <c r="D123" s="86">
        <f>D70</f>
        <v>432.2036875</v>
      </c>
    </row>
    <row r="124" spans="1:4" x14ac:dyDescent="0.2">
      <c r="A124" s="80" t="s">
        <v>55</v>
      </c>
      <c r="B124" s="156" t="s">
        <v>117</v>
      </c>
      <c r="C124" s="157"/>
      <c r="D124" s="86">
        <f>D100</f>
        <v>980.83717995705001</v>
      </c>
    </row>
    <row r="125" spans="1:4" x14ac:dyDescent="0.2">
      <c r="A125" s="80" t="s">
        <v>40</v>
      </c>
      <c r="B125" s="156" t="s">
        <v>118</v>
      </c>
      <c r="C125" s="157"/>
      <c r="D125" s="86">
        <f>D106</f>
        <v>608.36</v>
      </c>
    </row>
    <row r="126" spans="1:4" x14ac:dyDescent="0.2">
      <c r="A126" s="158" t="s">
        <v>119</v>
      </c>
      <c r="B126" s="159"/>
      <c r="C126" s="160"/>
      <c r="D126" s="87">
        <f>SUM(D121:D125)</f>
        <v>12231.86300745705</v>
      </c>
    </row>
    <row r="127" spans="1:4" x14ac:dyDescent="0.2">
      <c r="A127" s="80" t="s">
        <v>41</v>
      </c>
      <c r="B127" s="156" t="s">
        <v>120</v>
      </c>
      <c r="C127" s="157"/>
      <c r="D127" s="86">
        <f>D116</f>
        <v>2741.9597520690686</v>
      </c>
    </row>
    <row r="128" spans="1:4" x14ac:dyDescent="0.2">
      <c r="A128" s="146" t="s">
        <v>121</v>
      </c>
      <c r="B128" s="147"/>
      <c r="C128" s="148"/>
      <c r="D128" s="91">
        <f>SUM(D126+D127)</f>
        <v>14973.82275952612</v>
      </c>
    </row>
    <row r="129" spans="1:4" x14ac:dyDescent="0.2">
      <c r="A129" s="117"/>
      <c r="B129" s="117"/>
      <c r="C129" s="117"/>
      <c r="D129" s="118"/>
    </row>
    <row r="130" spans="1:4" x14ac:dyDescent="0.2">
      <c r="A130" s="117"/>
      <c r="B130" s="117"/>
      <c r="C130" s="92" t="s">
        <v>126</v>
      </c>
      <c r="D130" s="92">
        <v>4</v>
      </c>
    </row>
    <row r="131" spans="1:4" x14ac:dyDescent="0.2">
      <c r="A131" s="62"/>
      <c r="B131" s="62"/>
      <c r="C131" s="81" t="s">
        <v>122</v>
      </c>
      <c r="D131" s="133">
        <f>D130*D128</f>
        <v>59895.291038104479</v>
      </c>
    </row>
    <row r="132" spans="1:4" x14ac:dyDescent="0.2">
      <c r="A132" s="62"/>
      <c r="B132" s="62"/>
      <c r="C132" s="92" t="s">
        <v>125</v>
      </c>
      <c r="D132" s="134">
        <v>12</v>
      </c>
    </row>
    <row r="133" spans="1:4" x14ac:dyDescent="0.2">
      <c r="A133" s="62"/>
      <c r="B133" s="62"/>
      <c r="C133" s="81" t="s">
        <v>123</v>
      </c>
      <c r="D133" s="135">
        <f>D132*D131</f>
        <v>718743.49245725374</v>
      </c>
    </row>
  </sheetData>
  <mergeCells count="60">
    <mergeCell ref="A128:C128"/>
    <mergeCell ref="B122:C122"/>
    <mergeCell ref="B123:C123"/>
    <mergeCell ref="B124:C124"/>
    <mergeCell ref="B125:C125"/>
    <mergeCell ref="A126:C126"/>
    <mergeCell ref="B127:C127"/>
    <mergeCell ref="B121:C121"/>
    <mergeCell ref="A70:C70"/>
    <mergeCell ref="A72:D72"/>
    <mergeCell ref="A78:C78"/>
    <mergeCell ref="A80:D80"/>
    <mergeCell ref="A81:D81"/>
    <mergeCell ref="A91:D91"/>
    <mergeCell ref="A96:D96"/>
    <mergeCell ref="A102:D102"/>
    <mergeCell ref="A107:D107"/>
    <mergeCell ref="A108:D108"/>
    <mergeCell ref="A118:D118"/>
    <mergeCell ref="A62:D62"/>
    <mergeCell ref="A47:D47"/>
    <mergeCell ref="A48:D48"/>
    <mergeCell ref="B49:C49"/>
    <mergeCell ref="A53:C53"/>
    <mergeCell ref="A54:D54"/>
    <mergeCell ref="A55:D55"/>
    <mergeCell ref="B56:C56"/>
    <mergeCell ref="B57:C57"/>
    <mergeCell ref="B58:C58"/>
    <mergeCell ref="B59:C59"/>
    <mergeCell ref="A60:C60"/>
    <mergeCell ref="A36:D36"/>
    <mergeCell ref="A25:C25"/>
    <mergeCell ref="A27:D27"/>
    <mergeCell ref="A28:D28"/>
    <mergeCell ref="A21:D21"/>
    <mergeCell ref="B22:C22"/>
    <mergeCell ref="B29:C29"/>
    <mergeCell ref="A32:B32"/>
    <mergeCell ref="A33:B33"/>
    <mergeCell ref="A34:C34"/>
    <mergeCell ref="A35:D35"/>
    <mergeCell ref="B19:C19"/>
    <mergeCell ref="B8:C8"/>
    <mergeCell ref="B9:C9"/>
    <mergeCell ref="B10:C10"/>
    <mergeCell ref="A12:D12"/>
    <mergeCell ref="A14:C14"/>
    <mergeCell ref="A16:D16"/>
    <mergeCell ref="B18:C18"/>
    <mergeCell ref="A1:D1"/>
    <mergeCell ref="A2:D2"/>
    <mergeCell ref="A3:D3"/>
    <mergeCell ref="A4:C4"/>
    <mergeCell ref="A6:D6"/>
    <mergeCell ref="B7:C7"/>
    <mergeCell ref="A11:D11"/>
    <mergeCell ref="A13:C13"/>
    <mergeCell ref="A15:D15"/>
    <mergeCell ref="B17:C17"/>
  </mergeCells>
  <pageMargins left="0.25" right="0.25" top="0.75" bottom="0.75" header="0.3" footer="0.3"/>
  <pageSetup paperSize="9" scale="95"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DE0C4-B493-4DA9-80E2-78655828E064}">
  <sheetPr>
    <pageSetUpPr fitToPage="1"/>
  </sheetPr>
  <dimension ref="A1:D133"/>
  <sheetViews>
    <sheetView topLeftCell="A100" workbookViewId="0">
      <selection activeCell="J122" sqref="J122"/>
    </sheetView>
  </sheetViews>
  <sheetFormatPr defaultRowHeight="12.75" x14ac:dyDescent="0.2"/>
  <cols>
    <col min="1" max="1" width="5" style="74" bestFit="1" customWidth="1"/>
    <col min="2" max="2" width="61" style="74" bestFit="1" customWidth="1"/>
    <col min="3" max="3" width="17.5703125" style="74" bestFit="1" customWidth="1"/>
    <col min="4" max="4" width="19.85546875" style="74" bestFit="1" customWidth="1"/>
    <col min="5" max="16384" width="9.140625" style="74"/>
  </cols>
  <sheetData>
    <row r="1" spans="1:4" x14ac:dyDescent="0.2">
      <c r="A1" s="198" t="s">
        <v>156</v>
      </c>
      <c r="B1" s="198"/>
      <c r="C1" s="198"/>
      <c r="D1" s="198"/>
    </row>
    <row r="2" spans="1:4" x14ac:dyDescent="0.2">
      <c r="A2" s="199"/>
      <c r="B2" s="198"/>
      <c r="C2" s="198"/>
      <c r="D2" s="200"/>
    </row>
    <row r="3" spans="1:4" ht="13.5" thickBot="1" x14ac:dyDescent="0.25">
      <c r="A3" s="201" t="s">
        <v>30</v>
      </c>
      <c r="B3" s="201"/>
      <c r="C3" s="201"/>
      <c r="D3" s="201"/>
    </row>
    <row r="4" spans="1:4" ht="12.75" customHeight="1" x14ac:dyDescent="0.2">
      <c r="A4" s="202" t="s">
        <v>31</v>
      </c>
      <c r="B4" s="203"/>
      <c r="C4" s="203"/>
      <c r="D4" s="75"/>
    </row>
    <row r="5" spans="1:4" x14ac:dyDescent="0.2">
      <c r="A5" s="76"/>
      <c r="B5" s="77"/>
      <c r="C5" s="77"/>
      <c r="D5" s="77"/>
    </row>
    <row r="6" spans="1:4" ht="13.5" thickBot="1" x14ac:dyDescent="0.25">
      <c r="A6" s="204" t="s">
        <v>32</v>
      </c>
      <c r="B6" s="204"/>
      <c r="C6" s="204"/>
      <c r="D6" s="204"/>
    </row>
    <row r="7" spans="1:4" x14ac:dyDescent="0.2">
      <c r="A7" s="78" t="s">
        <v>33</v>
      </c>
      <c r="B7" s="197" t="s">
        <v>34</v>
      </c>
      <c r="C7" s="197"/>
      <c r="D7" s="79"/>
    </row>
    <row r="8" spans="1:4" x14ac:dyDescent="0.2">
      <c r="A8" s="80" t="s">
        <v>35</v>
      </c>
      <c r="B8" s="190" t="s">
        <v>36</v>
      </c>
      <c r="C8" s="190"/>
      <c r="D8" s="81" t="s">
        <v>37</v>
      </c>
    </row>
    <row r="9" spans="1:4" x14ac:dyDescent="0.2">
      <c r="A9" s="82" t="s">
        <v>38</v>
      </c>
      <c r="B9" s="183" t="s">
        <v>39</v>
      </c>
      <c r="C9" s="183"/>
      <c r="D9" s="81" t="s">
        <v>142</v>
      </c>
    </row>
    <row r="10" spans="1:4" x14ac:dyDescent="0.2">
      <c r="A10" s="82" t="s">
        <v>41</v>
      </c>
      <c r="B10" s="183" t="s">
        <v>44</v>
      </c>
      <c r="C10" s="183"/>
      <c r="D10" s="81" t="s">
        <v>45</v>
      </c>
    </row>
    <row r="11" spans="1:4" x14ac:dyDescent="0.2">
      <c r="A11" s="183"/>
      <c r="B11" s="183"/>
      <c r="C11" s="183"/>
      <c r="D11" s="183"/>
    </row>
    <row r="12" spans="1:4" ht="13.5" thickBot="1" x14ac:dyDescent="0.25">
      <c r="A12" s="191" t="s">
        <v>46</v>
      </c>
      <c r="B12" s="191"/>
      <c r="C12" s="191"/>
      <c r="D12" s="191"/>
    </row>
    <row r="13" spans="1:4" ht="12.75" customHeight="1" x14ac:dyDescent="0.2">
      <c r="A13" s="183" t="s">
        <v>47</v>
      </c>
      <c r="B13" s="183"/>
      <c r="C13" s="183"/>
      <c r="D13" s="82" t="s">
        <v>140</v>
      </c>
    </row>
    <row r="14" spans="1:4" ht="12.75" customHeight="1" x14ac:dyDescent="0.2">
      <c r="A14" s="183" t="s">
        <v>138</v>
      </c>
      <c r="B14" s="183"/>
      <c r="C14" s="183"/>
      <c r="D14" s="81" t="s">
        <v>152</v>
      </c>
    </row>
    <row r="15" spans="1:4" x14ac:dyDescent="0.2">
      <c r="A15" s="192"/>
      <c r="B15" s="192"/>
      <c r="C15" s="192"/>
      <c r="D15" s="193"/>
    </row>
    <row r="16" spans="1:4" ht="13.5" thickBot="1" x14ac:dyDescent="0.25">
      <c r="A16" s="191" t="s">
        <v>48</v>
      </c>
      <c r="B16" s="191"/>
      <c r="C16" s="191"/>
      <c r="D16" s="191"/>
    </row>
    <row r="17" spans="1:4" x14ac:dyDescent="0.2">
      <c r="A17" s="80">
        <v>3</v>
      </c>
      <c r="B17" s="188" t="s">
        <v>153</v>
      </c>
      <c r="C17" s="189"/>
      <c r="D17" s="83">
        <v>3325</v>
      </c>
    </row>
    <row r="18" spans="1:4" ht="25.5" x14ac:dyDescent="0.2">
      <c r="A18" s="82">
        <v>4</v>
      </c>
      <c r="B18" s="183" t="s">
        <v>49</v>
      </c>
      <c r="C18" s="183"/>
      <c r="D18" s="82" t="s">
        <v>157</v>
      </c>
    </row>
    <row r="19" spans="1:4" x14ac:dyDescent="0.2">
      <c r="A19" s="82">
        <v>6</v>
      </c>
      <c r="B19" s="183" t="s">
        <v>50</v>
      </c>
      <c r="C19" s="183"/>
      <c r="D19" s="83">
        <v>1621</v>
      </c>
    </row>
    <row r="20" spans="1:4" ht="13.5" thickBot="1" x14ac:dyDescent="0.25">
      <c r="A20" s="62"/>
      <c r="B20" s="62"/>
      <c r="C20" s="62"/>
      <c r="D20" s="62"/>
    </row>
    <row r="21" spans="1:4" ht="13.5" thickBot="1" x14ac:dyDescent="0.25">
      <c r="A21" s="184" t="s">
        <v>51</v>
      </c>
      <c r="B21" s="184"/>
      <c r="C21" s="184"/>
      <c r="D21" s="184"/>
    </row>
    <row r="22" spans="1:4" x14ac:dyDescent="0.2">
      <c r="A22" s="84">
        <v>1</v>
      </c>
      <c r="B22" s="174" t="s">
        <v>53</v>
      </c>
      <c r="C22" s="174"/>
      <c r="D22" s="84" t="s">
        <v>54</v>
      </c>
    </row>
    <row r="23" spans="1:4" x14ac:dyDescent="0.2">
      <c r="A23" s="80" t="s">
        <v>33</v>
      </c>
      <c r="B23" s="80" t="s">
        <v>143</v>
      </c>
      <c r="C23" s="85"/>
      <c r="D23" s="86">
        <f>D17</f>
        <v>3325</v>
      </c>
    </row>
    <row r="24" spans="1:4" x14ac:dyDescent="0.2">
      <c r="A24" s="80" t="s">
        <v>35</v>
      </c>
      <c r="B24" s="80" t="s">
        <v>158</v>
      </c>
      <c r="C24" s="80"/>
      <c r="D24" s="86">
        <f>D23*0.3</f>
        <v>997.5</v>
      </c>
    </row>
    <row r="25" spans="1:4" x14ac:dyDescent="0.2">
      <c r="A25" s="174" t="s">
        <v>56</v>
      </c>
      <c r="B25" s="174"/>
      <c r="C25" s="174"/>
      <c r="D25" s="87">
        <f>SUM(D23:D24)</f>
        <v>4322.5</v>
      </c>
    </row>
    <row r="26" spans="1:4" ht="13.5" thickBot="1" x14ac:dyDescent="0.25">
      <c r="A26" s="62" t="s">
        <v>52</v>
      </c>
      <c r="B26" s="62"/>
      <c r="C26" s="62"/>
      <c r="D26" s="62"/>
    </row>
    <row r="27" spans="1:4" ht="13.5" thickBot="1" x14ac:dyDescent="0.25">
      <c r="A27" s="184" t="s">
        <v>57</v>
      </c>
      <c r="B27" s="184"/>
      <c r="C27" s="184"/>
      <c r="D27" s="184"/>
    </row>
    <row r="28" spans="1:4" x14ac:dyDescent="0.2">
      <c r="A28" s="194" t="s">
        <v>58</v>
      </c>
      <c r="B28" s="194"/>
      <c r="C28" s="194"/>
      <c r="D28" s="194"/>
    </row>
    <row r="29" spans="1:4" x14ac:dyDescent="0.2">
      <c r="A29" s="84" t="s">
        <v>59</v>
      </c>
      <c r="B29" s="174" t="s">
        <v>60</v>
      </c>
      <c r="C29" s="174"/>
      <c r="D29" s="84" t="s">
        <v>54</v>
      </c>
    </row>
    <row r="30" spans="1:4" x14ac:dyDescent="0.2">
      <c r="A30" s="81" t="s">
        <v>33</v>
      </c>
      <c r="B30" s="81" t="s">
        <v>61</v>
      </c>
      <c r="C30" s="88">
        <v>8.3299999999999999E-2</v>
      </c>
      <c r="D30" s="89">
        <f>C30*D25</f>
        <v>360.06425000000002</v>
      </c>
    </row>
    <row r="31" spans="1:4" x14ac:dyDescent="0.2">
      <c r="A31" s="81" t="s">
        <v>35</v>
      </c>
      <c r="B31" s="81" t="s">
        <v>62</v>
      </c>
      <c r="C31" s="88">
        <v>2.7799999999999998E-2</v>
      </c>
      <c r="D31" s="89">
        <f>SUM(D25*C31)</f>
        <v>120.16549999999999</v>
      </c>
    </row>
    <row r="32" spans="1:4" x14ac:dyDescent="0.2">
      <c r="A32" s="195" t="s">
        <v>128</v>
      </c>
      <c r="B32" s="196"/>
      <c r="C32" s="90">
        <f>SUM(C30+C31)</f>
        <v>0.1111</v>
      </c>
      <c r="D32" s="91">
        <f>SUM(D30:D31)</f>
        <v>480.22975000000002</v>
      </c>
    </row>
    <row r="33" spans="1:4" x14ac:dyDescent="0.2">
      <c r="A33" s="182" t="s">
        <v>127</v>
      </c>
      <c r="B33" s="178"/>
      <c r="C33" s="93">
        <f>SUM(C38:C45)</f>
        <v>0.36800000000000005</v>
      </c>
      <c r="D33" s="89">
        <f>SUM(D32*C33)</f>
        <v>176.72454800000003</v>
      </c>
    </row>
    <row r="34" spans="1:4" x14ac:dyDescent="0.2">
      <c r="A34" s="185" t="s">
        <v>56</v>
      </c>
      <c r="B34" s="186"/>
      <c r="C34" s="187"/>
      <c r="D34" s="94">
        <f>SUM(D32+D33)</f>
        <v>656.95429800000011</v>
      </c>
    </row>
    <row r="35" spans="1:4" x14ac:dyDescent="0.2">
      <c r="A35" s="173"/>
      <c r="B35" s="173"/>
      <c r="C35" s="173"/>
      <c r="D35" s="173"/>
    </row>
    <row r="36" spans="1:4" ht="12.75" customHeight="1" x14ac:dyDescent="0.2">
      <c r="A36" s="170" t="s">
        <v>63</v>
      </c>
      <c r="B36" s="170"/>
      <c r="C36" s="170"/>
      <c r="D36" s="170"/>
    </row>
    <row r="37" spans="1:4" x14ac:dyDescent="0.2">
      <c r="A37" s="96" t="s">
        <v>64</v>
      </c>
      <c r="B37" s="96" t="s">
        <v>65</v>
      </c>
      <c r="C37" s="96" t="s">
        <v>66</v>
      </c>
      <c r="D37" s="96" t="s">
        <v>54</v>
      </c>
    </row>
    <row r="38" spans="1:4" x14ac:dyDescent="0.2">
      <c r="A38" s="97" t="s">
        <v>33</v>
      </c>
      <c r="B38" s="97" t="s">
        <v>67</v>
      </c>
      <c r="C38" s="93">
        <v>0.2</v>
      </c>
      <c r="D38" s="86">
        <f>D25*C38</f>
        <v>864.5</v>
      </c>
    </row>
    <row r="39" spans="1:4" x14ac:dyDescent="0.2">
      <c r="A39" s="97" t="s">
        <v>35</v>
      </c>
      <c r="B39" s="97" t="s">
        <v>68</v>
      </c>
      <c r="C39" s="93">
        <v>2.5000000000000001E-2</v>
      </c>
      <c r="D39" s="86">
        <f>D25*C39</f>
        <v>108.0625</v>
      </c>
    </row>
    <row r="40" spans="1:4" x14ac:dyDescent="0.2">
      <c r="A40" s="97" t="s">
        <v>38</v>
      </c>
      <c r="B40" s="98" t="s">
        <v>69</v>
      </c>
      <c r="C40" s="99">
        <v>0.03</v>
      </c>
      <c r="D40" s="86">
        <f>D25*C40</f>
        <v>129.67499999999998</v>
      </c>
    </row>
    <row r="41" spans="1:4" x14ac:dyDescent="0.2">
      <c r="A41" s="97" t="s">
        <v>55</v>
      </c>
      <c r="B41" s="97" t="s">
        <v>70</v>
      </c>
      <c r="C41" s="93">
        <v>1.4999999999999999E-2</v>
      </c>
      <c r="D41" s="86">
        <f>D25*C41</f>
        <v>64.837499999999991</v>
      </c>
    </row>
    <row r="42" spans="1:4" x14ac:dyDescent="0.2">
      <c r="A42" s="97" t="s">
        <v>40</v>
      </c>
      <c r="B42" s="97" t="s">
        <v>71</v>
      </c>
      <c r="C42" s="93">
        <v>0.01</v>
      </c>
      <c r="D42" s="86">
        <f>D25*C42</f>
        <v>43.225000000000001</v>
      </c>
    </row>
    <row r="43" spans="1:4" x14ac:dyDescent="0.2">
      <c r="A43" s="97" t="s">
        <v>41</v>
      </c>
      <c r="B43" s="97" t="s">
        <v>72</v>
      </c>
      <c r="C43" s="93">
        <v>6.0000000000000001E-3</v>
      </c>
      <c r="D43" s="86">
        <f>D25*C43</f>
        <v>25.935000000000002</v>
      </c>
    </row>
    <row r="44" spans="1:4" x14ac:dyDescent="0.2">
      <c r="A44" s="97" t="s">
        <v>42</v>
      </c>
      <c r="B44" s="97" t="s">
        <v>73</v>
      </c>
      <c r="C44" s="93">
        <v>2E-3</v>
      </c>
      <c r="D44" s="86">
        <f>D25*C44</f>
        <v>8.6449999999999996</v>
      </c>
    </row>
    <row r="45" spans="1:4" x14ac:dyDescent="0.2">
      <c r="A45" s="97" t="s">
        <v>43</v>
      </c>
      <c r="B45" s="97" t="s">
        <v>74</v>
      </c>
      <c r="C45" s="93">
        <v>0.08</v>
      </c>
      <c r="D45" s="86">
        <f>D25*C45</f>
        <v>345.8</v>
      </c>
    </row>
    <row r="46" spans="1:4" x14ac:dyDescent="0.2">
      <c r="A46" s="97"/>
      <c r="B46" s="96" t="s">
        <v>56</v>
      </c>
      <c r="C46" s="93">
        <f>SUM(C38:C45)</f>
        <v>0.36800000000000005</v>
      </c>
      <c r="D46" s="87">
        <f>SUM(D38:D45)</f>
        <v>1590.6799999999998</v>
      </c>
    </row>
    <row r="47" spans="1:4" x14ac:dyDescent="0.2">
      <c r="A47" s="173"/>
      <c r="B47" s="173"/>
      <c r="C47" s="173"/>
      <c r="D47" s="173"/>
    </row>
    <row r="48" spans="1:4" s="101" customFormat="1" ht="23.25" customHeight="1" x14ac:dyDescent="0.25">
      <c r="A48" s="170" t="s">
        <v>75</v>
      </c>
      <c r="B48" s="170"/>
      <c r="C48" s="170"/>
      <c r="D48" s="170"/>
    </row>
    <row r="49" spans="1:4" x14ac:dyDescent="0.2">
      <c r="A49" s="84" t="s">
        <v>76</v>
      </c>
      <c r="B49" s="174" t="s">
        <v>77</v>
      </c>
      <c r="C49" s="174"/>
      <c r="D49" s="84" t="s">
        <v>54</v>
      </c>
    </row>
    <row r="50" spans="1:4" s="101" customFormat="1" ht="23.25" customHeight="1" x14ac:dyDescent="0.25">
      <c r="A50" s="80" t="s">
        <v>33</v>
      </c>
      <c r="B50" s="80" t="s">
        <v>159</v>
      </c>
      <c r="C50" s="100">
        <v>7.9</v>
      </c>
      <c r="D50" s="89">
        <f>2*7.9*15.21-D23*6%</f>
        <v>40.818000000000012</v>
      </c>
    </row>
    <row r="51" spans="1:4" x14ac:dyDescent="0.2">
      <c r="A51" s="80" t="s">
        <v>35</v>
      </c>
      <c r="B51" s="102" t="s">
        <v>151</v>
      </c>
      <c r="C51" s="103">
        <v>33</v>
      </c>
      <c r="D51" s="104">
        <f>C51*15.21-D19*9.4%</f>
        <v>349.55600000000004</v>
      </c>
    </row>
    <row r="52" spans="1:4" x14ac:dyDescent="0.2">
      <c r="A52" s="80" t="s">
        <v>38</v>
      </c>
      <c r="B52" s="102" t="s">
        <v>160</v>
      </c>
      <c r="C52" s="138">
        <v>0.1</v>
      </c>
      <c r="D52" s="104">
        <f>D23*10%</f>
        <v>332.5</v>
      </c>
    </row>
    <row r="53" spans="1:4" x14ac:dyDescent="0.2">
      <c r="A53" s="174" t="s">
        <v>56</v>
      </c>
      <c r="B53" s="174"/>
      <c r="C53" s="174"/>
      <c r="D53" s="91">
        <f>SUM(D50:D52)</f>
        <v>722.87400000000002</v>
      </c>
    </row>
    <row r="54" spans="1:4" x14ac:dyDescent="0.2">
      <c r="A54" s="171"/>
      <c r="B54" s="171"/>
      <c r="C54" s="171"/>
      <c r="D54" s="171"/>
    </row>
    <row r="55" spans="1:4" ht="12.75" customHeight="1" x14ac:dyDescent="0.2">
      <c r="A55" s="150" t="s">
        <v>78</v>
      </c>
      <c r="B55" s="151"/>
      <c r="C55" s="151"/>
      <c r="D55" s="152"/>
    </row>
    <row r="56" spans="1:4" x14ac:dyDescent="0.2">
      <c r="A56" s="84">
        <v>2</v>
      </c>
      <c r="B56" s="174" t="s">
        <v>79</v>
      </c>
      <c r="C56" s="174"/>
      <c r="D56" s="84" t="s">
        <v>54</v>
      </c>
    </row>
    <row r="57" spans="1:4" x14ac:dyDescent="0.2">
      <c r="A57" s="80" t="s">
        <v>59</v>
      </c>
      <c r="B57" s="172" t="s">
        <v>80</v>
      </c>
      <c r="C57" s="172"/>
      <c r="D57" s="86">
        <f>D34</f>
        <v>656.95429800000011</v>
      </c>
    </row>
    <row r="58" spans="1:4" x14ac:dyDescent="0.2">
      <c r="A58" s="80" t="s">
        <v>64</v>
      </c>
      <c r="B58" s="172" t="s">
        <v>65</v>
      </c>
      <c r="C58" s="172"/>
      <c r="D58" s="86">
        <f>D46</f>
        <v>1590.6799999999998</v>
      </c>
    </row>
    <row r="59" spans="1:4" x14ac:dyDescent="0.2">
      <c r="A59" s="80" t="s">
        <v>76</v>
      </c>
      <c r="B59" s="172" t="s">
        <v>77</v>
      </c>
      <c r="C59" s="172"/>
      <c r="D59" s="86">
        <f>D53</f>
        <v>722.87400000000002</v>
      </c>
    </row>
    <row r="60" spans="1:4" x14ac:dyDescent="0.2">
      <c r="A60" s="174" t="s">
        <v>56</v>
      </c>
      <c r="B60" s="174"/>
      <c r="C60" s="174"/>
      <c r="D60" s="87">
        <f>SUM(D57:D59)</f>
        <v>2970.5082979999997</v>
      </c>
    </row>
    <row r="61" spans="1:4" x14ac:dyDescent="0.2">
      <c r="A61" s="106"/>
      <c r="B61" s="106"/>
      <c r="C61" s="106"/>
      <c r="D61" s="107"/>
    </row>
    <row r="62" spans="1:4" x14ac:dyDescent="0.2">
      <c r="A62" s="175" t="s">
        <v>134</v>
      </c>
      <c r="B62" s="176"/>
      <c r="C62" s="176"/>
      <c r="D62" s="177"/>
    </row>
    <row r="63" spans="1:4" x14ac:dyDescent="0.2">
      <c r="A63" s="92">
        <v>3</v>
      </c>
      <c r="B63" s="84" t="s">
        <v>81</v>
      </c>
      <c r="C63" s="84" t="s">
        <v>82</v>
      </c>
      <c r="D63" s="84" t="s">
        <v>54</v>
      </c>
    </row>
    <row r="64" spans="1:4" x14ac:dyDescent="0.2">
      <c r="A64" s="81" t="s">
        <v>33</v>
      </c>
      <c r="B64" s="81" t="s">
        <v>83</v>
      </c>
      <c r="C64" s="108">
        <v>4.1700000000000001E-3</v>
      </c>
      <c r="D64" s="109">
        <f>D25*C64</f>
        <v>18.024825</v>
      </c>
    </row>
    <row r="65" spans="1:4" x14ac:dyDescent="0.2">
      <c r="A65" s="81" t="s">
        <v>35</v>
      </c>
      <c r="B65" s="81" t="s">
        <v>84</v>
      </c>
      <c r="C65" s="110">
        <v>3.3399999999999999E-4</v>
      </c>
      <c r="D65" s="111">
        <f>D25*C65</f>
        <v>1.4437149999999999</v>
      </c>
    </row>
    <row r="66" spans="1:4" x14ac:dyDescent="0.2">
      <c r="A66" s="63" t="s">
        <v>38</v>
      </c>
      <c r="B66" s="63" t="s">
        <v>85</v>
      </c>
      <c r="C66" s="112">
        <v>3.44E-2</v>
      </c>
      <c r="D66" s="113">
        <f>SUM(D25+D32)*C66</f>
        <v>165.21390340000002</v>
      </c>
    </row>
    <row r="67" spans="1:4" x14ac:dyDescent="0.2">
      <c r="A67" s="81" t="s">
        <v>55</v>
      </c>
      <c r="B67" s="81" t="s">
        <v>86</v>
      </c>
      <c r="C67" s="114">
        <v>1.9400000000000001E-2</v>
      </c>
      <c r="D67" s="109">
        <f>D25*C67</f>
        <v>83.856499999999997</v>
      </c>
    </row>
    <row r="68" spans="1:4" x14ac:dyDescent="0.2">
      <c r="A68" s="80" t="s">
        <v>40</v>
      </c>
      <c r="B68" s="80" t="s">
        <v>87</v>
      </c>
      <c r="C68" s="115">
        <v>7.1999999999999998E-3</v>
      </c>
      <c r="D68" s="116">
        <f>D25*C68</f>
        <v>31.122</v>
      </c>
    </row>
    <row r="69" spans="1:4" x14ac:dyDescent="0.2">
      <c r="A69" s="63" t="s">
        <v>41</v>
      </c>
      <c r="B69" s="63" t="s">
        <v>88</v>
      </c>
      <c r="C69" s="112">
        <v>5.9999999999999995E-4</v>
      </c>
      <c r="D69" s="113">
        <f>(D25+D32)*C69</f>
        <v>2.8816378500000002</v>
      </c>
    </row>
    <row r="70" spans="1:4" x14ac:dyDescent="0.2">
      <c r="A70" s="178" t="s">
        <v>56</v>
      </c>
      <c r="B70" s="178"/>
      <c r="C70" s="178"/>
      <c r="D70" s="91">
        <f>SUM(D64:D69)</f>
        <v>302.54258125000001</v>
      </c>
    </row>
    <row r="71" spans="1:4" x14ac:dyDescent="0.2">
      <c r="A71" s="117"/>
      <c r="B71" s="117"/>
      <c r="C71" s="117"/>
      <c r="D71" s="118"/>
    </row>
    <row r="72" spans="1:4" x14ac:dyDescent="0.2">
      <c r="A72" s="179" t="s">
        <v>129</v>
      </c>
      <c r="B72" s="180"/>
      <c r="C72" s="180"/>
      <c r="D72" s="181"/>
    </row>
    <row r="73" spans="1:4" x14ac:dyDescent="0.2">
      <c r="A73" s="81" t="s">
        <v>33</v>
      </c>
      <c r="B73" s="81" t="s">
        <v>130</v>
      </c>
      <c r="C73" s="92"/>
      <c r="D73" s="91">
        <f>D25</f>
        <v>4322.5</v>
      </c>
    </row>
    <row r="74" spans="1:4" x14ac:dyDescent="0.2">
      <c r="A74" s="81" t="s">
        <v>35</v>
      </c>
      <c r="B74" s="81" t="s">
        <v>115</v>
      </c>
      <c r="C74" s="92"/>
      <c r="D74" s="91">
        <f>D60</f>
        <v>2970.5082979999997</v>
      </c>
    </row>
    <row r="75" spans="1:4" x14ac:dyDescent="0.2">
      <c r="A75" s="63" t="s">
        <v>38</v>
      </c>
      <c r="B75" s="63" t="s">
        <v>131</v>
      </c>
      <c r="C75" s="119">
        <f>D73/12</f>
        <v>360.20833333333331</v>
      </c>
      <c r="D75" s="119">
        <f>C75*C46+C75</f>
        <v>492.76499999999999</v>
      </c>
    </row>
    <row r="76" spans="1:4" x14ac:dyDescent="0.2">
      <c r="A76" s="81" t="s">
        <v>55</v>
      </c>
      <c r="B76" s="81" t="s">
        <v>116</v>
      </c>
      <c r="C76" s="92"/>
      <c r="D76" s="91">
        <f>D70</f>
        <v>302.54258125000001</v>
      </c>
    </row>
    <row r="77" spans="1:4" x14ac:dyDescent="0.2">
      <c r="A77" s="81" t="s">
        <v>40</v>
      </c>
      <c r="B77" s="81" t="s">
        <v>132</v>
      </c>
      <c r="C77" s="92"/>
      <c r="D77" s="136">
        <f>-(D50+D51)</f>
        <v>-390.37400000000002</v>
      </c>
    </row>
    <row r="78" spans="1:4" x14ac:dyDescent="0.2">
      <c r="A78" s="178" t="s">
        <v>133</v>
      </c>
      <c r="B78" s="178"/>
      <c r="C78" s="178"/>
      <c r="D78" s="91">
        <f>SUM(D73:D77)</f>
        <v>7697.9418792500001</v>
      </c>
    </row>
    <row r="79" spans="1:4" ht="13.5" thickBot="1" x14ac:dyDescent="0.25">
      <c r="A79" s="117"/>
      <c r="B79" s="117"/>
      <c r="C79" s="117"/>
      <c r="D79" s="117"/>
    </row>
    <row r="80" spans="1:4" ht="13.5" thickBot="1" x14ac:dyDescent="0.25">
      <c r="A80" s="161" t="s">
        <v>89</v>
      </c>
      <c r="B80" s="162"/>
      <c r="C80" s="162"/>
      <c r="D80" s="163"/>
    </row>
    <row r="81" spans="1:4" ht="12.75" customHeight="1" x14ac:dyDescent="0.2">
      <c r="A81" s="164" t="s">
        <v>90</v>
      </c>
      <c r="B81" s="165"/>
      <c r="C81" s="165"/>
      <c r="D81" s="166"/>
    </row>
    <row r="82" spans="1:4" x14ac:dyDescent="0.2">
      <c r="A82" s="84" t="s">
        <v>91</v>
      </c>
      <c r="B82" s="84" t="s">
        <v>92</v>
      </c>
      <c r="C82" s="84" t="s">
        <v>82</v>
      </c>
      <c r="D82" s="84" t="s">
        <v>54</v>
      </c>
    </row>
    <row r="83" spans="1:4" x14ac:dyDescent="0.2">
      <c r="A83" s="81" t="s">
        <v>33</v>
      </c>
      <c r="B83" s="80" t="s">
        <v>93</v>
      </c>
      <c r="C83" s="93">
        <v>8.3299999999999999E-2</v>
      </c>
      <c r="D83" s="89">
        <f>D78*C83</f>
        <v>641.23855854152498</v>
      </c>
    </row>
    <row r="84" spans="1:4" x14ac:dyDescent="0.2">
      <c r="A84" s="81" t="s">
        <v>35</v>
      </c>
      <c r="B84" s="80" t="s">
        <v>135</v>
      </c>
      <c r="C84" s="120">
        <v>2.2200000000000002E-3</v>
      </c>
      <c r="D84" s="89">
        <f>D78*C84</f>
        <v>17.089430971935002</v>
      </c>
    </row>
    <row r="85" spans="1:4" x14ac:dyDescent="0.2">
      <c r="A85" s="81" t="s">
        <v>38</v>
      </c>
      <c r="B85" s="80" t="s">
        <v>94</v>
      </c>
      <c r="C85" s="120">
        <v>2.0000000000000001E-4</v>
      </c>
      <c r="D85" s="89">
        <f>D78*C85</f>
        <v>1.5395883758500002</v>
      </c>
    </row>
    <row r="86" spans="1:4" x14ac:dyDescent="0.2">
      <c r="A86" s="81" t="s">
        <v>55</v>
      </c>
      <c r="B86" s="80" t="s">
        <v>95</v>
      </c>
      <c r="C86" s="120">
        <v>5.1000000000000004E-4</v>
      </c>
      <c r="D86" s="89">
        <f>D78*C86</f>
        <v>3.9259503584175004</v>
      </c>
    </row>
    <row r="87" spans="1:4" x14ac:dyDescent="0.2">
      <c r="A87" s="81"/>
      <c r="B87" s="80" t="s">
        <v>136</v>
      </c>
      <c r="C87" s="120">
        <v>3.5999999999999999E-3</v>
      </c>
      <c r="D87" s="89">
        <f>D78*C87</f>
        <v>27.7125907653</v>
      </c>
    </row>
    <row r="88" spans="1:4" x14ac:dyDescent="0.2">
      <c r="A88" s="81" t="s">
        <v>40</v>
      </c>
      <c r="B88" s="80" t="s">
        <v>96</v>
      </c>
      <c r="C88" s="120">
        <v>3.8999999999999999E-4</v>
      </c>
      <c r="D88" s="89">
        <f>D78*C88</f>
        <v>3.0021973329075</v>
      </c>
    </row>
    <row r="89" spans="1:4" x14ac:dyDescent="0.2">
      <c r="A89" s="81" t="s">
        <v>41</v>
      </c>
      <c r="B89" s="80" t="s">
        <v>124</v>
      </c>
      <c r="C89" s="115"/>
      <c r="D89" s="89">
        <f>(($D$25+$D$60+$D$70)-$D$50)*C89</f>
        <v>0</v>
      </c>
    </row>
    <row r="90" spans="1:4" x14ac:dyDescent="0.2">
      <c r="A90" s="92" t="s">
        <v>56</v>
      </c>
      <c r="B90" s="92"/>
      <c r="C90" s="92"/>
      <c r="D90" s="91">
        <f>SUM(D83:D89)</f>
        <v>694.50831634593499</v>
      </c>
    </row>
    <row r="91" spans="1:4" ht="12.75" customHeight="1" x14ac:dyDescent="0.2">
      <c r="A91" s="167" t="s">
        <v>97</v>
      </c>
      <c r="B91" s="168"/>
      <c r="C91" s="168"/>
      <c r="D91" s="169"/>
    </row>
    <row r="92" spans="1:4" x14ac:dyDescent="0.2">
      <c r="A92" s="92" t="s">
        <v>98</v>
      </c>
      <c r="B92" s="81" t="s">
        <v>99</v>
      </c>
      <c r="C92" s="81"/>
      <c r="D92" s="84" t="s">
        <v>54</v>
      </c>
    </row>
    <row r="93" spans="1:4" x14ac:dyDescent="0.2">
      <c r="A93" s="81" t="s">
        <v>33</v>
      </c>
      <c r="B93" s="81" t="s">
        <v>100</v>
      </c>
      <c r="C93" s="81"/>
      <c r="D93" s="89">
        <v>0</v>
      </c>
    </row>
    <row r="94" spans="1:4" x14ac:dyDescent="0.2">
      <c r="A94" s="92" t="s">
        <v>56</v>
      </c>
      <c r="B94" s="92"/>
      <c r="C94" s="92"/>
      <c r="D94" s="91"/>
    </row>
    <row r="95" spans="1:4" x14ac:dyDescent="0.2">
      <c r="A95" s="95"/>
      <c r="B95" s="95"/>
      <c r="C95" s="95"/>
      <c r="D95" s="95"/>
    </row>
    <row r="96" spans="1:4" ht="12.75" customHeight="1" x14ac:dyDescent="0.2">
      <c r="A96" s="150" t="s">
        <v>101</v>
      </c>
      <c r="B96" s="151"/>
      <c r="C96" s="151"/>
      <c r="D96" s="152"/>
    </row>
    <row r="97" spans="1:4" x14ac:dyDescent="0.2">
      <c r="A97" s="84">
        <v>4</v>
      </c>
      <c r="B97" s="121" t="s">
        <v>102</v>
      </c>
      <c r="C97" s="122"/>
      <c r="D97" s="84" t="s">
        <v>54</v>
      </c>
    </row>
    <row r="98" spans="1:4" x14ac:dyDescent="0.2">
      <c r="A98" s="80" t="s">
        <v>91</v>
      </c>
      <c r="B98" s="123" t="s">
        <v>92</v>
      </c>
      <c r="C98" s="124"/>
      <c r="D98" s="125">
        <f>D90</f>
        <v>694.50831634593499</v>
      </c>
    </row>
    <row r="99" spans="1:4" x14ac:dyDescent="0.2">
      <c r="A99" s="80" t="s">
        <v>98</v>
      </c>
      <c r="B99" s="123" t="s">
        <v>99</v>
      </c>
      <c r="C99" s="124"/>
      <c r="D99" s="89">
        <f>D94</f>
        <v>0</v>
      </c>
    </row>
    <row r="100" spans="1:4" x14ac:dyDescent="0.2">
      <c r="A100" s="126" t="s">
        <v>56</v>
      </c>
      <c r="B100" s="127"/>
      <c r="C100" s="128"/>
      <c r="D100" s="91">
        <f>SUM(D98:D99)</f>
        <v>694.50831634593499</v>
      </c>
    </row>
    <row r="101" spans="1:4" x14ac:dyDescent="0.2">
      <c r="A101" s="62" t="s">
        <v>52</v>
      </c>
      <c r="B101" s="62"/>
      <c r="C101" s="62"/>
      <c r="D101" s="62"/>
    </row>
    <row r="102" spans="1:4" ht="12.75" customHeight="1" x14ac:dyDescent="0.2">
      <c r="A102" s="150" t="s">
        <v>103</v>
      </c>
      <c r="B102" s="151"/>
      <c r="C102" s="151"/>
      <c r="D102" s="152"/>
    </row>
    <row r="103" spans="1:4" x14ac:dyDescent="0.2">
      <c r="A103" s="84">
        <v>5</v>
      </c>
      <c r="B103" s="84" t="s">
        <v>104</v>
      </c>
      <c r="C103" s="84"/>
      <c r="D103" s="84" t="s">
        <v>54</v>
      </c>
    </row>
    <row r="104" spans="1:4" x14ac:dyDescent="0.2">
      <c r="A104" s="102" t="s">
        <v>33</v>
      </c>
      <c r="B104" s="129" t="s">
        <v>137</v>
      </c>
      <c r="C104" s="129"/>
      <c r="D104" s="105">
        <v>608.36</v>
      </c>
    </row>
    <row r="105" spans="1:4" x14ac:dyDescent="0.2">
      <c r="A105" s="80" t="s">
        <v>35</v>
      </c>
      <c r="B105" s="80" t="s">
        <v>139</v>
      </c>
      <c r="C105" s="84"/>
      <c r="D105" s="86">
        <v>0</v>
      </c>
    </row>
    <row r="106" spans="1:4" x14ac:dyDescent="0.2">
      <c r="A106" s="84" t="s">
        <v>56</v>
      </c>
      <c r="B106" s="84"/>
      <c r="C106" s="84"/>
      <c r="D106" s="87">
        <f>D104+D105</f>
        <v>608.36</v>
      </c>
    </row>
    <row r="107" spans="1:4" x14ac:dyDescent="0.2">
      <c r="A107" s="149"/>
      <c r="B107" s="149"/>
      <c r="C107" s="149"/>
      <c r="D107" s="149"/>
    </row>
    <row r="108" spans="1:4" ht="12.75" customHeight="1" x14ac:dyDescent="0.2">
      <c r="A108" s="150" t="s">
        <v>105</v>
      </c>
      <c r="B108" s="151"/>
      <c r="C108" s="151"/>
      <c r="D108" s="152"/>
    </row>
    <row r="109" spans="1:4" x14ac:dyDescent="0.2">
      <c r="A109" s="84">
        <v>6</v>
      </c>
      <c r="B109" s="84" t="s">
        <v>106</v>
      </c>
      <c r="C109" s="84" t="s">
        <v>66</v>
      </c>
      <c r="D109" s="84" t="s">
        <v>54</v>
      </c>
    </row>
    <row r="110" spans="1:4" x14ac:dyDescent="0.2">
      <c r="A110" s="80" t="s">
        <v>33</v>
      </c>
      <c r="B110" s="129" t="s">
        <v>107</v>
      </c>
      <c r="C110" s="130">
        <v>0.05</v>
      </c>
      <c r="D110" s="86">
        <f>C110*D126</f>
        <v>444.92095977979682</v>
      </c>
    </row>
    <row r="111" spans="1:4" x14ac:dyDescent="0.2">
      <c r="A111" s="80" t="s">
        <v>35</v>
      </c>
      <c r="B111" s="129" t="s">
        <v>108</v>
      </c>
      <c r="C111" s="130">
        <v>0.1</v>
      </c>
      <c r="D111" s="86">
        <f>C111*(D110+D126)</f>
        <v>934.33401553757324</v>
      </c>
    </row>
    <row r="112" spans="1:4" x14ac:dyDescent="0.2">
      <c r="A112" s="80" t="s">
        <v>38</v>
      </c>
      <c r="B112" s="129" t="s">
        <v>109</v>
      </c>
      <c r="C112" s="131">
        <f>SUM(C113:C115)</f>
        <v>5.6499999999999995E-2</v>
      </c>
      <c r="D112" s="86">
        <f>(D25+D60+D70+D100+D106+D110+D111)*(C113+C114+C115)/(1-(C113+C114+C115))</f>
        <v>615.46220525341994</v>
      </c>
    </row>
    <row r="113" spans="1:4" x14ac:dyDescent="0.2">
      <c r="A113" s="80"/>
      <c r="B113" s="102" t="s">
        <v>110</v>
      </c>
      <c r="C113" s="131">
        <v>6.4999999999999997E-3</v>
      </c>
      <c r="D113" s="86">
        <f>C113*D128</f>
        <v>70.805386445083712</v>
      </c>
    </row>
    <row r="114" spans="1:4" x14ac:dyDescent="0.2">
      <c r="A114" s="80"/>
      <c r="B114" s="102" t="s">
        <v>111</v>
      </c>
      <c r="C114" s="131">
        <v>0.03</v>
      </c>
      <c r="D114" s="86">
        <f>C114*D128</f>
        <v>326.79409128500174</v>
      </c>
    </row>
    <row r="115" spans="1:4" x14ac:dyDescent="0.2">
      <c r="A115" s="80"/>
      <c r="B115" s="80" t="s">
        <v>112</v>
      </c>
      <c r="C115" s="132">
        <v>0.02</v>
      </c>
      <c r="D115" s="86">
        <f>C115*D128</f>
        <v>217.86272752333451</v>
      </c>
    </row>
    <row r="116" spans="1:4" x14ac:dyDescent="0.2">
      <c r="A116" s="84" t="s">
        <v>56</v>
      </c>
      <c r="B116" s="84"/>
      <c r="C116" s="84"/>
      <c r="D116" s="87">
        <f>SUM(D110:D112)</f>
        <v>1994.7171805707899</v>
      </c>
    </row>
    <row r="117" spans="1:4" x14ac:dyDescent="0.2">
      <c r="A117" s="62"/>
      <c r="B117" s="62"/>
      <c r="C117" s="62"/>
      <c r="D117" s="62"/>
    </row>
    <row r="118" spans="1:4" ht="12.75" customHeight="1" x14ac:dyDescent="0.2">
      <c r="A118" s="153" t="s">
        <v>113</v>
      </c>
      <c r="B118" s="154"/>
      <c r="C118" s="154"/>
      <c r="D118" s="155"/>
    </row>
    <row r="119" spans="1:4" x14ac:dyDescent="0.2">
      <c r="A119" s="62" t="s">
        <v>52</v>
      </c>
      <c r="B119" s="62"/>
      <c r="C119" s="62"/>
      <c r="D119" s="62"/>
    </row>
    <row r="120" spans="1:4" x14ac:dyDescent="0.2">
      <c r="A120" s="80"/>
      <c r="B120" s="84" t="s">
        <v>114</v>
      </c>
      <c r="C120" s="84"/>
      <c r="D120" s="84" t="s">
        <v>54</v>
      </c>
    </row>
    <row r="121" spans="1:4" x14ac:dyDescent="0.2">
      <c r="A121" s="80" t="s">
        <v>33</v>
      </c>
      <c r="B121" s="156" t="s">
        <v>51</v>
      </c>
      <c r="C121" s="157"/>
      <c r="D121" s="86">
        <f>D25</f>
        <v>4322.5</v>
      </c>
    </row>
    <row r="122" spans="1:4" x14ac:dyDescent="0.2">
      <c r="A122" s="80" t="s">
        <v>35</v>
      </c>
      <c r="B122" s="156" t="s">
        <v>115</v>
      </c>
      <c r="C122" s="157"/>
      <c r="D122" s="86">
        <f>D60</f>
        <v>2970.5082979999997</v>
      </c>
    </row>
    <row r="123" spans="1:4" x14ac:dyDescent="0.2">
      <c r="A123" s="80" t="s">
        <v>38</v>
      </c>
      <c r="B123" s="156" t="s">
        <v>116</v>
      </c>
      <c r="C123" s="157"/>
      <c r="D123" s="86">
        <f>D70</f>
        <v>302.54258125000001</v>
      </c>
    </row>
    <row r="124" spans="1:4" x14ac:dyDescent="0.2">
      <c r="A124" s="80" t="s">
        <v>55</v>
      </c>
      <c r="B124" s="156" t="s">
        <v>117</v>
      </c>
      <c r="C124" s="157"/>
      <c r="D124" s="86">
        <f>D100</f>
        <v>694.50831634593499</v>
      </c>
    </row>
    <row r="125" spans="1:4" x14ac:dyDescent="0.2">
      <c r="A125" s="80" t="s">
        <v>40</v>
      </c>
      <c r="B125" s="156" t="s">
        <v>118</v>
      </c>
      <c r="C125" s="157"/>
      <c r="D125" s="86">
        <f>D106</f>
        <v>608.36</v>
      </c>
    </row>
    <row r="126" spans="1:4" ht="12.75" customHeight="1" x14ac:dyDescent="0.2">
      <c r="A126" s="158" t="s">
        <v>119</v>
      </c>
      <c r="B126" s="159"/>
      <c r="C126" s="160"/>
      <c r="D126" s="87">
        <f>SUM(D121:D125)</f>
        <v>8898.4191955959359</v>
      </c>
    </row>
    <row r="127" spans="1:4" x14ac:dyDescent="0.2">
      <c r="A127" s="80" t="s">
        <v>41</v>
      </c>
      <c r="B127" s="156" t="s">
        <v>120</v>
      </c>
      <c r="C127" s="157"/>
      <c r="D127" s="86">
        <f>D116</f>
        <v>1994.7171805707899</v>
      </c>
    </row>
    <row r="128" spans="1:4" x14ac:dyDescent="0.2">
      <c r="A128" s="146" t="s">
        <v>121</v>
      </c>
      <c r="B128" s="147"/>
      <c r="C128" s="148"/>
      <c r="D128" s="91">
        <f>SUM(D126+D127)</f>
        <v>10893.136376166725</v>
      </c>
    </row>
    <row r="129" spans="1:4" x14ac:dyDescent="0.2">
      <c r="A129" s="117"/>
      <c r="B129" s="117"/>
      <c r="C129" s="117"/>
      <c r="D129" s="118"/>
    </row>
    <row r="130" spans="1:4" x14ac:dyDescent="0.2">
      <c r="A130" s="117"/>
      <c r="B130" s="117"/>
      <c r="C130" s="92" t="s">
        <v>126</v>
      </c>
      <c r="D130" s="92">
        <v>4</v>
      </c>
    </row>
    <row r="131" spans="1:4" x14ac:dyDescent="0.2">
      <c r="A131" s="62"/>
      <c r="B131" s="62"/>
      <c r="C131" s="81" t="s">
        <v>122</v>
      </c>
      <c r="D131" s="133">
        <f>D130*D128</f>
        <v>43572.545504666901</v>
      </c>
    </row>
    <row r="132" spans="1:4" x14ac:dyDescent="0.2">
      <c r="A132" s="62"/>
      <c r="B132" s="62"/>
      <c r="C132" s="92" t="s">
        <v>125</v>
      </c>
      <c r="D132" s="134">
        <v>12</v>
      </c>
    </row>
    <row r="133" spans="1:4" x14ac:dyDescent="0.2">
      <c r="A133" s="62"/>
      <c r="B133" s="62"/>
      <c r="C133" s="81" t="s">
        <v>123</v>
      </c>
      <c r="D133" s="135">
        <f>D132*D131</f>
        <v>522870.54605600284</v>
      </c>
    </row>
  </sheetData>
  <mergeCells count="60">
    <mergeCell ref="B7:C7"/>
    <mergeCell ref="A1:D1"/>
    <mergeCell ref="A2:D2"/>
    <mergeCell ref="A3:D3"/>
    <mergeCell ref="A4:C4"/>
    <mergeCell ref="A6:D6"/>
    <mergeCell ref="A34:C34"/>
    <mergeCell ref="A35:D35"/>
    <mergeCell ref="B17:C17"/>
    <mergeCell ref="B8:C8"/>
    <mergeCell ref="B9:C9"/>
    <mergeCell ref="B10:C10"/>
    <mergeCell ref="A11:D11"/>
    <mergeCell ref="A12:D12"/>
    <mergeCell ref="A13:C13"/>
    <mergeCell ref="A14:C14"/>
    <mergeCell ref="A15:D15"/>
    <mergeCell ref="A16:D16"/>
    <mergeCell ref="A27:D27"/>
    <mergeCell ref="A28:D28"/>
    <mergeCell ref="B29:C29"/>
    <mergeCell ref="A32:B32"/>
    <mergeCell ref="A33:B33"/>
    <mergeCell ref="B18:C18"/>
    <mergeCell ref="B19:C19"/>
    <mergeCell ref="A21:D21"/>
    <mergeCell ref="B22:C22"/>
    <mergeCell ref="A25:C25"/>
    <mergeCell ref="A62:D62"/>
    <mergeCell ref="A70:C70"/>
    <mergeCell ref="A72:D72"/>
    <mergeCell ref="A78:C78"/>
    <mergeCell ref="B56:C56"/>
    <mergeCell ref="B57:C57"/>
    <mergeCell ref="A60:C60"/>
    <mergeCell ref="A36:D36"/>
    <mergeCell ref="A54:D54"/>
    <mergeCell ref="A55:D55"/>
    <mergeCell ref="B58:C58"/>
    <mergeCell ref="B59:C59"/>
    <mergeCell ref="A47:D47"/>
    <mergeCell ref="A48:D48"/>
    <mergeCell ref="B49:C49"/>
    <mergeCell ref="A53:C53"/>
    <mergeCell ref="A80:D80"/>
    <mergeCell ref="A81:D81"/>
    <mergeCell ref="A91:D91"/>
    <mergeCell ref="A96:D96"/>
    <mergeCell ref="A102:D102"/>
    <mergeCell ref="A128:C128"/>
    <mergeCell ref="A107:D107"/>
    <mergeCell ref="A108:D108"/>
    <mergeCell ref="A118:D118"/>
    <mergeCell ref="B124:C124"/>
    <mergeCell ref="B127:C127"/>
    <mergeCell ref="B125:C125"/>
    <mergeCell ref="A126:C126"/>
    <mergeCell ref="B121:C121"/>
    <mergeCell ref="B122:C122"/>
    <mergeCell ref="B123:C123"/>
  </mergeCells>
  <pageMargins left="0.25" right="0.25" top="0.75" bottom="0.75" header="0.3" footer="0.3"/>
  <pageSetup paperSize="9" scale="95" fitToHeight="0"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78A00-8D22-40EE-B2A4-A0F6AC30D67F}">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07C8D-67E2-4182-88C6-7740849E4466}">
  <dimension ref="A1:G22"/>
  <sheetViews>
    <sheetView workbookViewId="0">
      <selection activeCell="L22" sqref="L22"/>
    </sheetView>
  </sheetViews>
  <sheetFormatPr defaultRowHeight="15" x14ac:dyDescent="0.25"/>
  <cols>
    <col min="1" max="1" width="56.85546875" style="140" customWidth="1"/>
    <col min="2" max="2" width="16.85546875" style="140" bestFit="1" customWidth="1"/>
    <col min="3" max="3" width="8.7109375" style="140" bestFit="1" customWidth="1"/>
    <col min="4" max="4" width="12.140625" style="140" bestFit="1" customWidth="1"/>
    <col min="5" max="5" width="8.7109375" style="140" bestFit="1" customWidth="1"/>
    <col min="6" max="6" width="11" style="140" bestFit="1" customWidth="1"/>
    <col min="7" max="7" width="17.7109375" style="140" bestFit="1" customWidth="1"/>
    <col min="8" max="16384" width="9.140625" style="140"/>
  </cols>
  <sheetData>
    <row r="1" spans="1:7" ht="21.75" customHeight="1" x14ac:dyDescent="0.25">
      <c r="A1" s="221" t="s">
        <v>177</v>
      </c>
      <c r="B1" s="221"/>
      <c r="C1" s="221"/>
      <c r="D1" s="221"/>
      <c r="E1" s="221"/>
      <c r="F1" s="221"/>
      <c r="G1" s="221"/>
    </row>
    <row r="2" spans="1:7" ht="42.75" x14ac:dyDescent="0.25">
      <c r="A2" s="145" t="s">
        <v>178</v>
      </c>
      <c r="B2" s="145" t="s">
        <v>179</v>
      </c>
      <c r="C2" s="145" t="s">
        <v>180</v>
      </c>
      <c r="D2" s="145" t="s">
        <v>181</v>
      </c>
      <c r="E2" s="145" t="s">
        <v>182</v>
      </c>
      <c r="F2" s="145" t="s">
        <v>183</v>
      </c>
      <c r="G2" s="145" t="s">
        <v>184</v>
      </c>
    </row>
    <row r="3" spans="1:7" x14ac:dyDescent="0.25">
      <c r="A3" s="141" t="s">
        <v>187</v>
      </c>
      <c r="B3" s="141" t="s">
        <v>161</v>
      </c>
      <c r="C3" s="141" t="s">
        <v>162</v>
      </c>
      <c r="D3" s="142">
        <v>2</v>
      </c>
      <c r="E3" s="142">
        <v>12</v>
      </c>
      <c r="F3" s="143">
        <v>528</v>
      </c>
      <c r="G3" s="143">
        <f t="shared" ref="G3:G13" si="0">D3*F3/E3</f>
        <v>88</v>
      </c>
    </row>
    <row r="4" spans="1:7" x14ac:dyDescent="0.25">
      <c r="A4" s="141" t="s">
        <v>189</v>
      </c>
      <c r="B4" s="141" t="s">
        <v>161</v>
      </c>
      <c r="C4" s="141" t="s">
        <v>163</v>
      </c>
      <c r="D4" s="142">
        <v>5</v>
      </c>
      <c r="E4" s="142">
        <v>12</v>
      </c>
      <c r="F4" s="143">
        <v>150</v>
      </c>
      <c r="G4" s="143">
        <f>F4*D4/12</f>
        <v>62.5</v>
      </c>
    </row>
    <row r="5" spans="1:7" x14ac:dyDescent="0.25">
      <c r="A5" s="141" t="s">
        <v>190</v>
      </c>
      <c r="B5" s="141" t="s">
        <v>161</v>
      </c>
      <c r="C5" s="225" t="s">
        <v>163</v>
      </c>
      <c r="D5" s="142">
        <v>1</v>
      </c>
      <c r="E5" s="142">
        <v>12</v>
      </c>
      <c r="F5" s="143">
        <v>550</v>
      </c>
      <c r="G5" s="143">
        <f>F5*D5/12</f>
        <v>45.833333333333336</v>
      </c>
    </row>
    <row r="6" spans="1:7" x14ac:dyDescent="0.25">
      <c r="A6" s="141" t="s">
        <v>165</v>
      </c>
      <c r="B6" s="141" t="s">
        <v>164</v>
      </c>
      <c r="C6" s="141" t="s">
        <v>163</v>
      </c>
      <c r="D6" s="142">
        <v>1</v>
      </c>
      <c r="E6" s="142">
        <v>12</v>
      </c>
      <c r="F6" s="143">
        <v>468.4</v>
      </c>
      <c r="G6" s="143">
        <f t="shared" si="0"/>
        <v>39.033333333333331</v>
      </c>
    </row>
    <row r="7" spans="1:7" x14ac:dyDescent="0.25">
      <c r="A7" s="141" t="s">
        <v>166</v>
      </c>
      <c r="B7" s="141" t="s">
        <v>164</v>
      </c>
      <c r="C7" s="141" t="s">
        <v>167</v>
      </c>
      <c r="D7" s="142">
        <v>2</v>
      </c>
      <c r="E7" s="142">
        <v>12</v>
      </c>
      <c r="F7" s="143">
        <v>293.76</v>
      </c>
      <c r="G7" s="143">
        <f t="shared" si="0"/>
        <v>48.96</v>
      </c>
    </row>
    <row r="8" spans="1:7" x14ac:dyDescent="0.25">
      <c r="A8" s="141" t="s">
        <v>168</v>
      </c>
      <c r="B8" s="141" t="s">
        <v>164</v>
      </c>
      <c r="C8" s="141" t="s">
        <v>167</v>
      </c>
      <c r="D8" s="142">
        <v>2</v>
      </c>
      <c r="E8" s="142">
        <v>12</v>
      </c>
      <c r="F8" s="143">
        <v>149.9</v>
      </c>
      <c r="G8" s="143">
        <f t="shared" si="0"/>
        <v>24.983333333333334</v>
      </c>
    </row>
    <row r="9" spans="1:7" x14ac:dyDescent="0.25">
      <c r="A9" s="141" t="s">
        <v>191</v>
      </c>
      <c r="B9" s="141" t="s">
        <v>164</v>
      </c>
      <c r="C9" s="141" t="s">
        <v>167</v>
      </c>
      <c r="D9" s="142">
        <v>1</v>
      </c>
      <c r="E9" s="142">
        <v>12</v>
      </c>
      <c r="F9" s="143">
        <v>168.9</v>
      </c>
      <c r="G9" s="143">
        <f t="shared" si="0"/>
        <v>14.075000000000001</v>
      </c>
    </row>
    <row r="10" spans="1:7" x14ac:dyDescent="0.25">
      <c r="A10" s="141" t="s">
        <v>192</v>
      </c>
      <c r="B10" s="141" t="s">
        <v>164</v>
      </c>
      <c r="C10" s="141" t="s">
        <v>167</v>
      </c>
      <c r="D10" s="142">
        <v>1</v>
      </c>
      <c r="E10" s="142">
        <v>12</v>
      </c>
      <c r="F10" s="143">
        <v>376.75</v>
      </c>
      <c r="G10" s="143">
        <f t="shared" si="0"/>
        <v>31.395833333333332</v>
      </c>
    </row>
    <row r="11" spans="1:7" x14ac:dyDescent="0.25">
      <c r="A11" s="141" t="s">
        <v>188</v>
      </c>
      <c r="B11" s="141" t="s">
        <v>164</v>
      </c>
      <c r="C11" s="141" t="s">
        <v>163</v>
      </c>
      <c r="D11" s="142">
        <v>1</v>
      </c>
      <c r="E11" s="142">
        <v>12</v>
      </c>
      <c r="F11" s="143">
        <v>194.9</v>
      </c>
      <c r="G11" s="143">
        <f t="shared" si="0"/>
        <v>16.241666666666667</v>
      </c>
    </row>
    <row r="12" spans="1:7" x14ac:dyDescent="0.25">
      <c r="A12" s="141" t="s">
        <v>169</v>
      </c>
      <c r="B12" s="141" t="s">
        <v>170</v>
      </c>
      <c r="C12" s="141" t="s">
        <v>163</v>
      </c>
      <c r="D12" s="142">
        <v>1</v>
      </c>
      <c r="E12" s="142">
        <v>12</v>
      </c>
      <c r="F12" s="143">
        <v>9.6999999999999993</v>
      </c>
      <c r="G12" s="143">
        <f t="shared" si="0"/>
        <v>0.80833333333333324</v>
      </c>
    </row>
    <row r="13" spans="1:7" x14ac:dyDescent="0.25">
      <c r="A13" s="141" t="s">
        <v>171</v>
      </c>
      <c r="B13" s="141" t="s">
        <v>170</v>
      </c>
      <c r="C13" s="141" t="s">
        <v>163</v>
      </c>
      <c r="D13" s="142">
        <v>1</v>
      </c>
      <c r="E13" s="142">
        <v>12</v>
      </c>
      <c r="F13" s="143">
        <v>30.31</v>
      </c>
      <c r="G13" s="143">
        <f t="shared" si="0"/>
        <v>2.5258333333333334</v>
      </c>
    </row>
    <row r="14" spans="1:7" x14ac:dyDescent="0.25">
      <c r="A14" s="141" t="s">
        <v>172</v>
      </c>
      <c r="B14" s="141" t="s">
        <v>170</v>
      </c>
      <c r="C14" s="141" t="s">
        <v>163</v>
      </c>
      <c r="D14" s="142">
        <v>31</v>
      </c>
      <c r="E14" s="142">
        <v>0</v>
      </c>
      <c r="F14" s="143">
        <v>3.24</v>
      </c>
      <c r="G14" s="143">
        <f>D14*F14</f>
        <v>100.44000000000001</v>
      </c>
    </row>
    <row r="15" spans="1:7" x14ac:dyDescent="0.25">
      <c r="A15" s="141" t="s">
        <v>173</v>
      </c>
      <c r="B15" s="141" t="s">
        <v>170</v>
      </c>
      <c r="C15" s="141" t="s">
        <v>167</v>
      </c>
      <c r="D15" s="142">
        <v>31</v>
      </c>
      <c r="E15" s="142">
        <v>0</v>
      </c>
      <c r="F15" s="143">
        <v>0.28999999999999998</v>
      </c>
      <c r="G15" s="143">
        <f t="shared" ref="G15:G18" si="1">D15*F15</f>
        <v>8.99</v>
      </c>
    </row>
    <row r="16" spans="1:7" x14ac:dyDescent="0.25">
      <c r="A16" s="141" t="s">
        <v>174</v>
      </c>
      <c r="B16" s="141" t="s">
        <v>170</v>
      </c>
      <c r="C16" s="141" t="s">
        <v>163</v>
      </c>
      <c r="D16" s="142">
        <v>46</v>
      </c>
      <c r="E16" s="142">
        <v>0</v>
      </c>
      <c r="F16" s="143">
        <v>0.18</v>
      </c>
      <c r="G16" s="143">
        <f t="shared" si="1"/>
        <v>8.2799999999999994</v>
      </c>
    </row>
    <row r="17" spans="1:7" x14ac:dyDescent="0.25">
      <c r="A17" s="141" t="s">
        <v>175</v>
      </c>
      <c r="B17" s="141" t="s">
        <v>170</v>
      </c>
      <c r="C17" s="141" t="s">
        <v>163</v>
      </c>
      <c r="D17" s="142">
        <v>16</v>
      </c>
      <c r="E17" s="142">
        <v>0</v>
      </c>
      <c r="F17" s="143">
        <v>2.1800000000000002</v>
      </c>
      <c r="G17" s="143">
        <f t="shared" si="1"/>
        <v>34.880000000000003</v>
      </c>
    </row>
    <row r="18" spans="1:7" x14ac:dyDescent="0.25">
      <c r="A18" s="141" t="s">
        <v>176</v>
      </c>
      <c r="B18" s="141" t="s">
        <v>170</v>
      </c>
      <c r="C18" s="141" t="s">
        <v>163</v>
      </c>
      <c r="D18" s="142">
        <v>16</v>
      </c>
      <c r="E18" s="142">
        <v>0</v>
      </c>
      <c r="F18" s="143">
        <v>0.14000000000000001</v>
      </c>
      <c r="G18" s="143">
        <f t="shared" si="1"/>
        <v>2.2400000000000002</v>
      </c>
    </row>
    <row r="19" spans="1:7" x14ac:dyDescent="0.25">
      <c r="A19" s="218" t="s">
        <v>185</v>
      </c>
      <c r="B19" s="219"/>
      <c r="C19" s="219"/>
      <c r="D19" s="219"/>
      <c r="E19" s="219"/>
      <c r="F19" s="220"/>
      <c r="G19" s="144">
        <f>SUM(G3:G18)</f>
        <v>529.18666666666661</v>
      </c>
    </row>
    <row r="21" spans="1:7" ht="42.75" x14ac:dyDescent="0.25">
      <c r="A21" s="145" t="s">
        <v>178</v>
      </c>
      <c r="B21" s="145" t="s">
        <v>179</v>
      </c>
      <c r="C21" s="145" t="s">
        <v>180</v>
      </c>
      <c r="D21" s="145" t="s">
        <v>193</v>
      </c>
      <c r="E21" s="145" t="s">
        <v>182</v>
      </c>
      <c r="F21" s="145" t="s">
        <v>183</v>
      </c>
      <c r="G21" s="145" t="s">
        <v>184</v>
      </c>
    </row>
    <row r="22" spans="1:7" ht="30" x14ac:dyDescent="0.25">
      <c r="A22" s="225" t="s">
        <v>186</v>
      </c>
      <c r="B22" s="225" t="s">
        <v>164</v>
      </c>
      <c r="C22" s="225" t="s">
        <v>163</v>
      </c>
      <c r="D22" s="226">
        <v>4</v>
      </c>
      <c r="E22" s="226">
        <v>36</v>
      </c>
      <c r="F22" s="227">
        <v>2850</v>
      </c>
      <c r="G22" s="228">
        <f>F22*D22/36/4</f>
        <v>79.166666666666671</v>
      </c>
    </row>
  </sheetData>
  <mergeCells count="2">
    <mergeCell ref="A19:F19"/>
    <mergeCell ref="A1:G1"/>
  </mergeCells>
  <printOptions horizontalCentered="1"/>
  <pageMargins left="0.98425196850393704" right="0.98425196850393704" top="0.98425196850393704" bottom="0.98425196850393704" header="0.51181102362204722" footer="0.51181102362204722"/>
  <pageSetup paperSize="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7"/>
  <sheetViews>
    <sheetView zoomScaleNormal="100" workbookViewId="0">
      <pane ySplit="1" topLeftCell="A2" activePane="bottomLeft" state="frozen"/>
      <selection pane="bottomLeft" activeCell="L10" sqref="L10"/>
    </sheetView>
  </sheetViews>
  <sheetFormatPr defaultRowHeight="18" customHeight="1" x14ac:dyDescent="0.25"/>
  <cols>
    <col min="1" max="1" width="5.42578125" style="51" customWidth="1"/>
    <col min="2" max="2" width="26.85546875" style="51" customWidth="1"/>
    <col min="3" max="3" width="8.28515625" style="51" customWidth="1"/>
    <col min="4" max="4" width="8.140625" style="51" customWidth="1"/>
    <col min="5" max="5" width="17.85546875" style="53" customWidth="1"/>
    <col min="6" max="6" width="14.7109375" style="51" customWidth="1"/>
    <col min="7" max="7" width="10.140625" style="51" customWidth="1"/>
    <col min="8" max="8" width="13.140625" style="51" customWidth="1"/>
    <col min="9" max="10" width="14.140625" style="51" customWidth="1"/>
    <col min="11" max="11" width="13.42578125" style="51" customWidth="1"/>
    <col min="12" max="12" width="10.140625" style="51" customWidth="1"/>
    <col min="13" max="13" width="17.85546875" style="51" customWidth="1"/>
    <col min="14" max="14" width="14.7109375" style="51" customWidth="1"/>
    <col min="15" max="15" width="13.140625" style="51" customWidth="1"/>
    <col min="16" max="16" width="14.140625" style="51" customWidth="1"/>
    <col min="17" max="17" width="12.85546875" style="51" customWidth="1"/>
    <col min="18" max="18" width="14.140625" style="51" customWidth="1"/>
    <col min="19" max="16384" width="9.140625" style="51"/>
  </cols>
  <sheetData>
    <row r="1" spans="1:10" s="47" customFormat="1" ht="18" customHeight="1" thickTop="1" thickBot="1" x14ac:dyDescent="0.3">
      <c r="A1" s="42" t="s">
        <v>0</v>
      </c>
      <c r="B1" s="41" t="s">
        <v>1</v>
      </c>
      <c r="C1" s="43" t="s">
        <v>2</v>
      </c>
      <c r="D1" s="44" t="s">
        <v>14</v>
      </c>
      <c r="E1" s="45" t="s">
        <v>13</v>
      </c>
      <c r="F1" s="35" t="s">
        <v>17</v>
      </c>
      <c r="G1" s="35" t="s">
        <v>18</v>
      </c>
      <c r="H1" s="35" t="s">
        <v>24</v>
      </c>
      <c r="I1" s="35" t="s">
        <v>19</v>
      </c>
      <c r="J1" s="35" t="s">
        <v>20</v>
      </c>
    </row>
    <row r="2" spans="1:10" ht="18" customHeight="1" thickTop="1" thickBot="1" x14ac:dyDescent="0.3">
      <c r="A2" s="48">
        <v>1</v>
      </c>
      <c r="B2" s="59" t="s">
        <v>3</v>
      </c>
      <c r="C2" s="49">
        <v>13942</v>
      </c>
      <c r="D2" s="50" t="s">
        <v>15</v>
      </c>
      <c r="E2" s="55">
        <v>39.5</v>
      </c>
      <c r="F2" s="56">
        <v>45</v>
      </c>
      <c r="G2" s="56">
        <v>60</v>
      </c>
      <c r="H2" s="56">
        <v>40</v>
      </c>
      <c r="I2" s="56"/>
      <c r="J2" s="56">
        <v>55</v>
      </c>
    </row>
    <row r="3" spans="1:10" ht="18" customHeight="1" thickTop="1" thickBot="1" x14ac:dyDescent="0.3">
      <c r="A3" s="48">
        <v>2</v>
      </c>
      <c r="B3" s="59" t="s">
        <v>4</v>
      </c>
      <c r="C3" s="49">
        <v>7948</v>
      </c>
      <c r="D3" s="52" t="s">
        <v>16</v>
      </c>
      <c r="E3" s="55">
        <v>51.03</v>
      </c>
      <c r="F3" s="56">
        <v>65</v>
      </c>
      <c r="G3" s="56">
        <v>80</v>
      </c>
      <c r="H3" s="56">
        <v>80</v>
      </c>
      <c r="I3" s="56"/>
      <c r="J3" s="56">
        <v>60</v>
      </c>
    </row>
    <row r="4" spans="1:10" ht="18" customHeight="1" thickTop="1" thickBot="1" x14ac:dyDescent="0.3">
      <c r="A4" s="48">
        <v>3</v>
      </c>
      <c r="B4" s="59" t="s">
        <v>5</v>
      </c>
      <c r="C4" s="49">
        <v>13949</v>
      </c>
      <c r="D4" s="52" t="s">
        <v>15</v>
      </c>
      <c r="E4" s="55">
        <v>56.25</v>
      </c>
      <c r="F4" s="56">
        <v>85</v>
      </c>
      <c r="G4" s="56">
        <v>96</v>
      </c>
      <c r="H4" s="56">
        <v>250</v>
      </c>
      <c r="I4" s="56"/>
      <c r="J4" s="56">
        <v>100</v>
      </c>
    </row>
    <row r="5" spans="1:10" ht="18" customHeight="1" thickTop="1" thickBot="1" x14ac:dyDescent="0.3">
      <c r="A5" s="48">
        <v>4</v>
      </c>
      <c r="B5" s="59" t="s">
        <v>6</v>
      </c>
      <c r="C5" s="49">
        <v>13941</v>
      </c>
      <c r="D5" s="50" t="s">
        <v>15</v>
      </c>
      <c r="E5" s="55">
        <v>86.9</v>
      </c>
      <c r="F5" s="56">
        <v>60</v>
      </c>
      <c r="G5" s="56">
        <v>58</v>
      </c>
      <c r="H5" s="56">
        <v>250</v>
      </c>
      <c r="I5" s="56"/>
      <c r="J5" s="56">
        <v>60</v>
      </c>
    </row>
    <row r="6" spans="1:10" ht="18" customHeight="1" thickTop="1" thickBot="1" x14ac:dyDescent="0.3">
      <c r="A6" s="48">
        <v>5</v>
      </c>
      <c r="B6" s="59" t="s">
        <v>7</v>
      </c>
      <c r="C6" s="49">
        <v>7949</v>
      </c>
      <c r="D6" s="50" t="s">
        <v>16</v>
      </c>
      <c r="E6" s="55">
        <v>45.77</v>
      </c>
      <c r="F6" s="56">
        <v>52.5</v>
      </c>
      <c r="G6" s="56">
        <v>80</v>
      </c>
      <c r="H6" s="56">
        <v>100</v>
      </c>
      <c r="I6" s="56">
        <v>96</v>
      </c>
      <c r="J6" s="56">
        <v>70</v>
      </c>
    </row>
    <row r="7" spans="1:10" ht="18" customHeight="1" thickTop="1" thickBot="1" x14ac:dyDescent="0.3">
      <c r="A7" s="48">
        <v>6</v>
      </c>
      <c r="B7" s="59" t="s">
        <v>8</v>
      </c>
      <c r="C7" s="49">
        <v>13943</v>
      </c>
      <c r="D7" s="52" t="s">
        <v>16</v>
      </c>
      <c r="E7" s="55">
        <v>119.7</v>
      </c>
      <c r="F7" s="56">
        <v>90</v>
      </c>
      <c r="G7" s="56">
        <v>145</v>
      </c>
      <c r="H7" s="56">
        <v>150</v>
      </c>
      <c r="I7" s="56">
        <v>187</v>
      </c>
      <c r="J7" s="56">
        <v>120</v>
      </c>
    </row>
    <row r="8" spans="1:10" ht="18" customHeight="1" thickTop="1" thickBot="1" x14ac:dyDescent="0.3">
      <c r="A8" s="48">
        <v>7</v>
      </c>
      <c r="B8" s="59" t="s">
        <v>9</v>
      </c>
      <c r="C8" s="49">
        <v>72481</v>
      </c>
      <c r="D8" s="50" t="s">
        <v>15</v>
      </c>
      <c r="E8" s="55"/>
      <c r="F8" s="56">
        <v>70</v>
      </c>
      <c r="G8" s="56">
        <v>45</v>
      </c>
      <c r="H8" s="56">
        <v>250</v>
      </c>
      <c r="I8" s="56"/>
      <c r="J8" s="56">
        <v>70</v>
      </c>
    </row>
    <row r="9" spans="1:10" ht="18" customHeight="1" thickTop="1" thickBot="1" x14ac:dyDescent="0.3">
      <c r="A9" s="48">
        <v>8</v>
      </c>
      <c r="B9" s="59" t="s">
        <v>10</v>
      </c>
      <c r="C9" s="49">
        <v>94068</v>
      </c>
      <c r="D9" s="50" t="s">
        <v>16</v>
      </c>
      <c r="E9" s="55">
        <v>530</v>
      </c>
      <c r="F9" s="56">
        <v>295</v>
      </c>
      <c r="G9" s="56">
        <v>355</v>
      </c>
      <c r="H9" s="56"/>
      <c r="I9" s="56"/>
      <c r="J9" s="56">
        <v>410</v>
      </c>
    </row>
    <row r="10" spans="1:10" ht="18" customHeight="1" thickTop="1" thickBot="1" x14ac:dyDescent="0.3">
      <c r="A10" s="48">
        <v>9</v>
      </c>
      <c r="B10" s="59" t="s">
        <v>11</v>
      </c>
      <c r="C10" s="49">
        <v>94069</v>
      </c>
      <c r="D10" s="50" t="s">
        <v>16</v>
      </c>
      <c r="E10" s="55">
        <v>597.5</v>
      </c>
      <c r="F10" s="56"/>
      <c r="G10" s="56">
        <v>445</v>
      </c>
      <c r="H10" s="56"/>
      <c r="I10" s="56"/>
      <c r="J10" s="56">
        <v>480</v>
      </c>
    </row>
    <row r="11" spans="1:10" ht="18" customHeight="1" thickTop="1" thickBot="1" x14ac:dyDescent="0.3">
      <c r="A11" s="48">
        <v>10</v>
      </c>
      <c r="B11" s="59" t="s">
        <v>12</v>
      </c>
      <c r="C11" s="49">
        <v>7946</v>
      </c>
      <c r="D11" s="50" t="s">
        <v>15</v>
      </c>
      <c r="E11" s="57"/>
      <c r="F11" s="58">
        <v>70</v>
      </c>
      <c r="G11" s="58">
        <v>60</v>
      </c>
      <c r="H11" s="58">
        <v>250</v>
      </c>
      <c r="I11" s="58"/>
      <c r="J11" s="58">
        <v>70</v>
      </c>
    </row>
    <row r="12" spans="1:10" ht="18" customHeight="1" thickTop="1" thickBot="1" x14ac:dyDescent="0.3">
      <c r="A12" s="48">
        <v>11</v>
      </c>
      <c r="B12" s="60" t="s">
        <v>28</v>
      </c>
      <c r="C12" s="36">
        <v>107242</v>
      </c>
      <c r="D12" s="50" t="s">
        <v>15</v>
      </c>
      <c r="E12" s="57"/>
      <c r="F12" s="58">
        <v>35</v>
      </c>
      <c r="G12" s="58">
        <v>34</v>
      </c>
      <c r="H12" s="58"/>
      <c r="I12" s="58"/>
      <c r="J12" s="58"/>
    </row>
    <row r="13" spans="1:10" ht="18" customHeight="1" thickTop="1" thickBot="1" x14ac:dyDescent="0.3">
      <c r="B13" s="53"/>
    </row>
    <row r="14" spans="1:10" ht="18" customHeight="1" thickTop="1" thickBot="1" x14ac:dyDescent="0.3">
      <c r="A14" s="42" t="s">
        <v>0</v>
      </c>
      <c r="B14" s="61" t="s">
        <v>1</v>
      </c>
      <c r="C14" s="43" t="s">
        <v>2</v>
      </c>
      <c r="D14" s="44" t="s">
        <v>14</v>
      </c>
      <c r="E14" s="35" t="s">
        <v>26</v>
      </c>
      <c r="F14" s="35" t="s">
        <v>22</v>
      </c>
      <c r="G14" s="35" t="s">
        <v>21</v>
      </c>
      <c r="H14" s="34" t="s">
        <v>23</v>
      </c>
      <c r="I14" s="46" t="s">
        <v>27</v>
      </c>
    </row>
    <row r="15" spans="1:10" ht="18" customHeight="1" thickTop="1" thickBot="1" x14ac:dyDescent="0.3">
      <c r="A15" s="48">
        <v>1</v>
      </c>
      <c r="B15" s="59" t="s">
        <v>3</v>
      </c>
      <c r="C15" s="49">
        <v>13942</v>
      </c>
      <c r="D15" s="50" t="s">
        <v>15</v>
      </c>
      <c r="E15" s="56"/>
      <c r="F15" s="56"/>
      <c r="G15" s="56">
        <v>60</v>
      </c>
      <c r="H15" s="37">
        <v>299.5</v>
      </c>
      <c r="I15" s="38">
        <v>49.92</v>
      </c>
    </row>
    <row r="16" spans="1:10" ht="18" customHeight="1" thickTop="1" thickBot="1" x14ac:dyDescent="0.3">
      <c r="A16" s="48">
        <v>2</v>
      </c>
      <c r="B16" s="59" t="s">
        <v>4</v>
      </c>
      <c r="C16" s="49">
        <v>7948</v>
      </c>
      <c r="D16" s="52" t="s">
        <v>16</v>
      </c>
      <c r="E16" s="56"/>
      <c r="F16" s="56">
        <v>60</v>
      </c>
      <c r="G16" s="56">
        <v>76.8</v>
      </c>
      <c r="H16" s="37">
        <v>472.83</v>
      </c>
      <c r="I16" s="38">
        <v>67.55</v>
      </c>
    </row>
    <row r="17" spans="1:14" ht="18" customHeight="1" thickTop="1" thickBot="1" x14ac:dyDescent="0.3">
      <c r="A17" s="48">
        <v>3</v>
      </c>
      <c r="B17" s="59" t="s">
        <v>5</v>
      </c>
      <c r="C17" s="49">
        <v>13949</v>
      </c>
      <c r="D17" s="52" t="s">
        <v>15</v>
      </c>
      <c r="E17" s="56"/>
      <c r="F17" s="56">
        <v>55</v>
      </c>
      <c r="G17" s="56">
        <v>140</v>
      </c>
      <c r="H17" s="37">
        <v>782.25</v>
      </c>
      <c r="I17" s="38">
        <v>111.75</v>
      </c>
    </row>
    <row r="18" spans="1:14" ht="18" customHeight="1" thickTop="1" thickBot="1" x14ac:dyDescent="0.3">
      <c r="A18" s="48">
        <v>4</v>
      </c>
      <c r="B18" s="59" t="s">
        <v>6</v>
      </c>
      <c r="C18" s="49">
        <v>13941</v>
      </c>
      <c r="D18" s="50" t="s">
        <v>15</v>
      </c>
      <c r="E18" s="56"/>
      <c r="F18" s="56">
        <v>70</v>
      </c>
      <c r="G18" s="56">
        <v>120</v>
      </c>
      <c r="H18" s="37">
        <v>704.9</v>
      </c>
      <c r="I18" s="38">
        <v>100.7</v>
      </c>
    </row>
    <row r="19" spans="1:14" ht="18" customHeight="1" thickTop="1" thickBot="1" x14ac:dyDescent="0.3">
      <c r="A19" s="48">
        <v>5</v>
      </c>
      <c r="B19" s="59" t="s">
        <v>7</v>
      </c>
      <c r="C19" s="49">
        <v>7949</v>
      </c>
      <c r="D19" s="50" t="s">
        <v>16</v>
      </c>
      <c r="E19" s="56"/>
      <c r="F19" s="56">
        <v>82.5</v>
      </c>
      <c r="G19" s="56">
        <v>105</v>
      </c>
      <c r="H19" s="37">
        <v>631.77</v>
      </c>
      <c r="I19" s="38">
        <v>78.97</v>
      </c>
    </row>
    <row r="20" spans="1:14" ht="18" customHeight="1" thickTop="1" thickBot="1" x14ac:dyDescent="0.3">
      <c r="A20" s="48">
        <v>6</v>
      </c>
      <c r="B20" s="59" t="s">
        <v>8</v>
      </c>
      <c r="C20" s="49">
        <v>13943</v>
      </c>
      <c r="D20" s="52" t="s">
        <v>16</v>
      </c>
      <c r="E20" s="56"/>
      <c r="F20" s="56">
        <v>135</v>
      </c>
      <c r="G20" s="56">
        <v>150</v>
      </c>
      <c r="H20" s="37">
        <v>1096.7</v>
      </c>
      <c r="I20" s="38">
        <v>137.09</v>
      </c>
      <c r="N20" s="54"/>
    </row>
    <row r="21" spans="1:14" ht="18" customHeight="1" thickTop="1" thickBot="1" x14ac:dyDescent="0.3">
      <c r="A21" s="48">
        <v>7</v>
      </c>
      <c r="B21" s="59" t="s">
        <v>9</v>
      </c>
      <c r="C21" s="49">
        <v>72481</v>
      </c>
      <c r="D21" s="50" t="s">
        <v>15</v>
      </c>
      <c r="E21" s="56">
        <v>45</v>
      </c>
      <c r="F21" s="56">
        <v>150</v>
      </c>
      <c r="G21" s="56"/>
      <c r="H21" s="37">
        <v>630</v>
      </c>
      <c r="I21" s="38">
        <v>105</v>
      </c>
    </row>
    <row r="22" spans="1:14" ht="18" customHeight="1" thickTop="1" thickBot="1" x14ac:dyDescent="0.3">
      <c r="A22" s="48">
        <v>8</v>
      </c>
      <c r="B22" s="59" t="s">
        <v>10</v>
      </c>
      <c r="C22" s="49">
        <v>94068</v>
      </c>
      <c r="D22" s="50" t="s">
        <v>16</v>
      </c>
      <c r="E22" s="56"/>
      <c r="F22" s="56"/>
      <c r="G22" s="56"/>
      <c r="H22" s="37">
        <v>1590</v>
      </c>
      <c r="I22" s="38">
        <v>397.5</v>
      </c>
      <c r="N22" s="54"/>
    </row>
    <row r="23" spans="1:14" ht="18" customHeight="1" thickTop="1" thickBot="1" x14ac:dyDescent="0.3">
      <c r="A23" s="48">
        <v>9</v>
      </c>
      <c r="B23" s="59" t="s">
        <v>11</v>
      </c>
      <c r="C23" s="49">
        <v>94069</v>
      </c>
      <c r="D23" s="50" t="s">
        <v>16</v>
      </c>
      <c r="E23" s="56"/>
      <c r="F23" s="56"/>
      <c r="G23" s="56"/>
      <c r="H23" s="37">
        <v>1522.5</v>
      </c>
      <c r="I23" s="38">
        <v>507.5</v>
      </c>
      <c r="N23" s="54"/>
    </row>
    <row r="24" spans="1:14" ht="18" customHeight="1" thickTop="1" thickBot="1" x14ac:dyDescent="0.3">
      <c r="A24" s="48">
        <v>10</v>
      </c>
      <c r="B24" s="59" t="s">
        <v>12</v>
      </c>
      <c r="C24" s="49">
        <v>7946</v>
      </c>
      <c r="D24" s="50" t="s">
        <v>15</v>
      </c>
      <c r="E24" s="58"/>
      <c r="F24" s="58"/>
      <c r="G24" s="58"/>
      <c r="H24" s="39">
        <v>450</v>
      </c>
      <c r="I24" s="40">
        <v>112.5</v>
      </c>
      <c r="N24" s="54"/>
    </row>
    <row r="25" spans="1:14" ht="18" customHeight="1" thickTop="1" thickBot="1" x14ac:dyDescent="0.3">
      <c r="A25" s="48">
        <v>11</v>
      </c>
      <c r="B25" s="60" t="s">
        <v>28</v>
      </c>
      <c r="C25" s="36">
        <v>107242</v>
      </c>
      <c r="D25" s="50" t="s">
        <v>15</v>
      </c>
      <c r="E25" s="58"/>
      <c r="F25" s="58">
        <v>30</v>
      </c>
      <c r="G25" s="58"/>
      <c r="H25" s="39">
        <v>99</v>
      </c>
      <c r="I25" s="40">
        <v>33</v>
      </c>
    </row>
    <row r="26" spans="1:14" ht="18" customHeight="1" thickTop="1" thickBot="1" x14ac:dyDescent="0.3"/>
    <row r="27" spans="1:14" ht="18" customHeight="1" thickBot="1" x14ac:dyDescent="0.3">
      <c r="A27" s="222" t="s">
        <v>29</v>
      </c>
      <c r="B27" s="223"/>
      <c r="C27" s="223"/>
      <c r="D27" s="223"/>
      <c r="E27" s="223"/>
      <c r="F27" s="223"/>
      <c r="G27" s="223"/>
      <c r="H27" s="223"/>
      <c r="I27" s="224"/>
    </row>
  </sheetData>
  <mergeCells count="1">
    <mergeCell ref="A27:I27"/>
  </mergeCells>
  <pageMargins left="0.511811024" right="0.511811024" top="0.78740157499999996" bottom="0.78740157499999996" header="0.31496062000000002" footer="0.31496062000000002"/>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5"/>
  <sheetViews>
    <sheetView workbookViewId="0">
      <selection activeCell="A72" sqref="A72"/>
    </sheetView>
  </sheetViews>
  <sheetFormatPr defaultRowHeight="15" x14ac:dyDescent="0.25"/>
  <cols>
    <col min="4" max="4" width="16.85546875" customWidth="1"/>
    <col min="5" max="5" width="14" customWidth="1"/>
    <col min="6" max="6" width="14.7109375" customWidth="1"/>
    <col min="7" max="7" width="16.5703125" customWidth="1"/>
    <col min="8" max="8" width="9.140625" customWidth="1"/>
  </cols>
  <sheetData>
    <row r="1" spans="1:7" ht="16.5" thickTop="1" thickBot="1" x14ac:dyDescent="0.3">
      <c r="A1" s="6" t="s">
        <v>0</v>
      </c>
      <c r="B1" s="7" t="s">
        <v>1</v>
      </c>
      <c r="C1" s="6" t="s">
        <v>2</v>
      </c>
      <c r="D1" s="6" t="s">
        <v>14</v>
      </c>
      <c r="E1" s="5" t="s">
        <v>13</v>
      </c>
      <c r="F1" s="8" t="s">
        <v>17</v>
      </c>
      <c r="G1" s="9" t="s">
        <v>18</v>
      </c>
    </row>
    <row r="2" spans="1:7" ht="16.5" thickTop="1" thickBot="1" x14ac:dyDescent="0.3">
      <c r="A2" s="1">
        <v>1</v>
      </c>
      <c r="B2" s="2" t="s">
        <v>3</v>
      </c>
      <c r="C2" s="3">
        <v>13942</v>
      </c>
      <c r="D2" s="3" t="s">
        <v>15</v>
      </c>
      <c r="E2" s="14">
        <v>39.5</v>
      </c>
      <c r="F2" s="14">
        <v>45</v>
      </c>
      <c r="G2" s="14">
        <v>60</v>
      </c>
    </row>
    <row r="3" spans="1:7" ht="16.5" thickTop="1" thickBot="1" x14ac:dyDescent="0.3">
      <c r="A3" s="1">
        <v>2</v>
      </c>
      <c r="B3" s="2" t="s">
        <v>4</v>
      </c>
      <c r="C3" s="3">
        <v>7948</v>
      </c>
      <c r="D3" s="4" t="s">
        <v>16</v>
      </c>
      <c r="E3" s="14">
        <v>51.03</v>
      </c>
      <c r="F3" s="14">
        <v>65</v>
      </c>
      <c r="G3" s="14">
        <v>80</v>
      </c>
    </row>
    <row r="4" spans="1:7" ht="16.5" thickTop="1" thickBot="1" x14ac:dyDescent="0.3">
      <c r="A4" s="1">
        <v>3</v>
      </c>
      <c r="B4" s="2" t="s">
        <v>5</v>
      </c>
      <c r="C4" s="3">
        <v>13949</v>
      </c>
      <c r="D4" s="4" t="s">
        <v>15</v>
      </c>
      <c r="E4" s="14">
        <v>56.25</v>
      </c>
      <c r="F4" s="14">
        <v>85</v>
      </c>
      <c r="G4" s="14">
        <v>96</v>
      </c>
    </row>
    <row r="5" spans="1:7" ht="16.5" thickTop="1" thickBot="1" x14ac:dyDescent="0.3">
      <c r="A5" s="1">
        <v>4</v>
      </c>
      <c r="B5" s="2" t="s">
        <v>6</v>
      </c>
      <c r="C5" s="3">
        <v>13941</v>
      </c>
      <c r="D5" s="3" t="s">
        <v>15</v>
      </c>
      <c r="E5" s="14">
        <v>86.9</v>
      </c>
      <c r="F5" s="14">
        <v>60</v>
      </c>
      <c r="G5" s="14">
        <v>80</v>
      </c>
    </row>
    <row r="6" spans="1:7" ht="16.5" thickTop="1" thickBot="1" x14ac:dyDescent="0.3">
      <c r="A6" s="1">
        <v>5</v>
      </c>
      <c r="B6" s="2" t="s">
        <v>7</v>
      </c>
      <c r="C6" s="3">
        <v>7949</v>
      </c>
      <c r="D6" s="3" t="s">
        <v>16</v>
      </c>
      <c r="E6" s="14">
        <v>45.77</v>
      </c>
      <c r="F6" s="14">
        <v>52.5</v>
      </c>
      <c r="G6" s="14">
        <v>80</v>
      </c>
    </row>
    <row r="7" spans="1:7" ht="16.5" thickTop="1" thickBot="1" x14ac:dyDescent="0.3">
      <c r="A7" s="1">
        <v>6</v>
      </c>
      <c r="B7" s="2" t="s">
        <v>8</v>
      </c>
      <c r="C7" s="3">
        <v>13943</v>
      </c>
      <c r="D7" s="4" t="s">
        <v>16</v>
      </c>
      <c r="E7" s="14">
        <v>119.7</v>
      </c>
      <c r="F7" s="14">
        <v>90</v>
      </c>
      <c r="G7" s="14">
        <v>145</v>
      </c>
    </row>
    <row r="8" spans="1:7" ht="16.5" thickTop="1" thickBot="1" x14ac:dyDescent="0.3">
      <c r="A8" s="1">
        <v>7</v>
      </c>
      <c r="B8" s="2" t="s">
        <v>9</v>
      </c>
      <c r="C8" s="3">
        <v>72481</v>
      </c>
      <c r="D8" s="3" t="s">
        <v>15</v>
      </c>
      <c r="E8" s="18"/>
      <c r="F8" s="16">
        <v>70</v>
      </c>
      <c r="G8" s="19"/>
    </row>
    <row r="9" spans="1:7" ht="16.5" thickTop="1" thickBot="1" x14ac:dyDescent="0.3">
      <c r="A9" s="1">
        <v>8</v>
      </c>
      <c r="B9" s="2" t="s">
        <v>10</v>
      </c>
      <c r="C9" s="3">
        <v>94068</v>
      </c>
      <c r="D9" s="3" t="s">
        <v>16</v>
      </c>
      <c r="E9" s="14">
        <v>530</v>
      </c>
      <c r="F9" s="14">
        <v>295</v>
      </c>
      <c r="G9" s="14">
        <v>355</v>
      </c>
    </row>
    <row r="10" spans="1:7" ht="16.5" thickTop="1" thickBot="1" x14ac:dyDescent="0.3">
      <c r="A10" s="1">
        <v>9</v>
      </c>
      <c r="B10" s="2" t="s">
        <v>11</v>
      </c>
      <c r="C10" s="3">
        <v>94069</v>
      </c>
      <c r="D10" s="3" t="s">
        <v>16</v>
      </c>
      <c r="E10" s="14">
        <v>597.5</v>
      </c>
      <c r="F10" s="21"/>
      <c r="G10" s="14">
        <v>445</v>
      </c>
    </row>
    <row r="11" spans="1:7" ht="16.5" thickTop="1" thickBot="1" x14ac:dyDescent="0.3">
      <c r="A11" s="1">
        <v>10</v>
      </c>
      <c r="B11" s="2" t="s">
        <v>12</v>
      </c>
      <c r="C11" s="3">
        <v>7946</v>
      </c>
      <c r="D11" s="3" t="s">
        <v>15</v>
      </c>
      <c r="E11" s="18"/>
      <c r="F11" s="14">
        <v>70</v>
      </c>
      <c r="G11" s="14">
        <v>60</v>
      </c>
    </row>
    <row r="12" spans="1:7" ht="15.75" thickTop="1" x14ac:dyDescent="0.25">
      <c r="A12" s="29"/>
      <c r="B12" s="30"/>
      <c r="C12" s="31"/>
      <c r="D12" s="31"/>
      <c r="E12" s="32"/>
      <c r="F12" s="33"/>
      <c r="G12" s="33"/>
    </row>
    <row r="13" spans="1:7" ht="15.75" thickBot="1" x14ac:dyDescent="0.3"/>
    <row r="14" spans="1:7" ht="16.5" thickTop="1" thickBot="1" x14ac:dyDescent="0.3">
      <c r="A14" s="6" t="s">
        <v>0</v>
      </c>
      <c r="B14" s="7" t="s">
        <v>1</v>
      </c>
      <c r="C14" s="6" t="s">
        <v>2</v>
      </c>
      <c r="D14" s="6" t="s">
        <v>14</v>
      </c>
      <c r="E14" s="22" t="s">
        <v>24</v>
      </c>
      <c r="F14" s="10" t="s">
        <v>19</v>
      </c>
      <c r="G14" s="11" t="s">
        <v>20</v>
      </c>
    </row>
    <row r="15" spans="1:7" ht="16.5" thickTop="1" thickBot="1" x14ac:dyDescent="0.3">
      <c r="A15" s="1">
        <v>1</v>
      </c>
      <c r="B15" s="2" t="s">
        <v>3</v>
      </c>
      <c r="C15" s="3">
        <v>13942</v>
      </c>
      <c r="D15" s="3" t="s">
        <v>15</v>
      </c>
      <c r="E15" s="14">
        <v>40</v>
      </c>
      <c r="F15" s="15"/>
      <c r="G15" s="16">
        <v>55</v>
      </c>
    </row>
    <row r="16" spans="1:7" ht="16.5" thickTop="1" thickBot="1" x14ac:dyDescent="0.3">
      <c r="A16" s="1">
        <v>2</v>
      </c>
      <c r="B16" s="2" t="s">
        <v>4</v>
      </c>
      <c r="C16" s="3">
        <v>7948</v>
      </c>
      <c r="D16" s="4" t="s">
        <v>16</v>
      </c>
      <c r="E16" s="14">
        <v>80</v>
      </c>
      <c r="F16" s="15"/>
      <c r="G16" s="16">
        <v>60</v>
      </c>
    </row>
    <row r="17" spans="1:7" ht="16.5" thickTop="1" thickBot="1" x14ac:dyDescent="0.3">
      <c r="A17" s="1">
        <v>3</v>
      </c>
      <c r="B17" s="2" t="s">
        <v>5</v>
      </c>
      <c r="C17" s="3">
        <v>13949</v>
      </c>
      <c r="D17" s="4" t="s">
        <v>15</v>
      </c>
      <c r="E17" s="14">
        <v>250</v>
      </c>
      <c r="F17" s="15"/>
      <c r="G17" s="16">
        <v>100</v>
      </c>
    </row>
    <row r="18" spans="1:7" ht="16.5" thickTop="1" thickBot="1" x14ac:dyDescent="0.3">
      <c r="A18" s="1">
        <v>4</v>
      </c>
      <c r="B18" s="2" t="s">
        <v>6</v>
      </c>
      <c r="C18" s="3">
        <v>13941</v>
      </c>
      <c r="D18" s="3" t="s">
        <v>15</v>
      </c>
      <c r="E18" s="14">
        <v>250</v>
      </c>
      <c r="F18" s="15"/>
      <c r="G18" s="16">
        <v>60</v>
      </c>
    </row>
    <row r="19" spans="1:7" ht="16.5" thickTop="1" thickBot="1" x14ac:dyDescent="0.3">
      <c r="A19" s="1">
        <v>5</v>
      </c>
      <c r="B19" s="2" t="s">
        <v>7</v>
      </c>
      <c r="C19" s="3">
        <v>7949</v>
      </c>
      <c r="D19" s="3" t="s">
        <v>16</v>
      </c>
      <c r="E19" s="14">
        <v>100</v>
      </c>
      <c r="F19" s="14">
        <v>96</v>
      </c>
      <c r="G19" s="16">
        <v>70</v>
      </c>
    </row>
    <row r="20" spans="1:7" ht="16.5" thickTop="1" thickBot="1" x14ac:dyDescent="0.3">
      <c r="A20" s="1">
        <v>6</v>
      </c>
      <c r="B20" s="2" t="s">
        <v>8</v>
      </c>
      <c r="C20" s="3">
        <v>13943</v>
      </c>
      <c r="D20" s="4" t="s">
        <v>16</v>
      </c>
      <c r="E20" s="14">
        <v>150</v>
      </c>
      <c r="F20" s="14">
        <v>187</v>
      </c>
      <c r="G20" s="16">
        <v>120</v>
      </c>
    </row>
    <row r="21" spans="1:7" ht="16.5" thickTop="1" thickBot="1" x14ac:dyDescent="0.3">
      <c r="A21" s="1">
        <v>7</v>
      </c>
      <c r="B21" s="2" t="s">
        <v>9</v>
      </c>
      <c r="C21" s="3">
        <v>72481</v>
      </c>
      <c r="D21" s="3" t="s">
        <v>15</v>
      </c>
      <c r="E21" s="16">
        <v>250</v>
      </c>
      <c r="F21" s="15"/>
      <c r="G21" s="16">
        <v>70</v>
      </c>
    </row>
    <row r="22" spans="1:7" ht="16.5" thickTop="1" thickBot="1" x14ac:dyDescent="0.3">
      <c r="A22" s="1">
        <v>8</v>
      </c>
      <c r="B22" s="2" t="s">
        <v>10</v>
      </c>
      <c r="C22" s="3">
        <v>94068</v>
      </c>
      <c r="D22" s="3" t="s">
        <v>16</v>
      </c>
      <c r="E22" s="23"/>
      <c r="F22" s="15"/>
      <c r="G22" s="16">
        <v>410</v>
      </c>
    </row>
    <row r="23" spans="1:7" ht="16.5" thickTop="1" thickBot="1" x14ac:dyDescent="0.3">
      <c r="A23" s="1">
        <v>9</v>
      </c>
      <c r="B23" s="2" t="s">
        <v>11</v>
      </c>
      <c r="C23" s="3">
        <v>94069</v>
      </c>
      <c r="D23" s="3" t="s">
        <v>16</v>
      </c>
      <c r="E23" s="23"/>
      <c r="F23" s="15"/>
      <c r="G23" s="16">
        <v>480</v>
      </c>
    </row>
    <row r="24" spans="1:7" ht="16.5" thickTop="1" thickBot="1" x14ac:dyDescent="0.3">
      <c r="A24" s="1">
        <v>10</v>
      </c>
      <c r="B24" s="2" t="s">
        <v>12</v>
      </c>
      <c r="C24" s="3">
        <v>7946</v>
      </c>
      <c r="D24" s="3" t="s">
        <v>15</v>
      </c>
      <c r="E24" s="14">
        <v>250</v>
      </c>
      <c r="F24" s="15"/>
      <c r="G24" s="16">
        <v>70</v>
      </c>
    </row>
    <row r="25" spans="1:7" ht="15.75" thickTop="1" x14ac:dyDescent="0.25">
      <c r="A25" s="29"/>
      <c r="B25" s="30"/>
      <c r="C25" s="31"/>
      <c r="D25" s="31"/>
      <c r="E25" s="33"/>
      <c r="F25" s="32"/>
      <c r="G25" s="32"/>
    </row>
    <row r="26" spans="1:7" x14ac:dyDescent="0.25">
      <c r="A26" s="29"/>
      <c r="B26" s="30"/>
      <c r="C26" s="31"/>
      <c r="D26" s="31"/>
      <c r="E26" s="33"/>
      <c r="F26" s="32"/>
      <c r="G26" s="32"/>
    </row>
    <row r="27" spans="1:7" x14ac:dyDescent="0.25">
      <c r="A27" s="29"/>
      <c r="B27" s="30"/>
      <c r="C27" s="31"/>
      <c r="D27" s="31"/>
      <c r="E27" s="33"/>
      <c r="F27" s="32"/>
      <c r="G27" s="32"/>
    </row>
    <row r="28" spans="1:7" x14ac:dyDescent="0.25">
      <c r="A28" s="29"/>
      <c r="B28" s="30"/>
      <c r="C28" s="31"/>
      <c r="D28" s="31"/>
      <c r="E28" s="33"/>
      <c r="F28" s="32"/>
      <c r="G28" s="32"/>
    </row>
    <row r="29" spans="1:7" x14ac:dyDescent="0.25">
      <c r="A29" s="29"/>
      <c r="B29" s="30"/>
      <c r="C29" s="31"/>
      <c r="D29" s="31"/>
      <c r="E29" s="33"/>
      <c r="F29" s="32"/>
      <c r="G29" s="32"/>
    </row>
    <row r="30" spans="1:7" ht="15.75" thickBot="1" x14ac:dyDescent="0.3"/>
    <row r="31" spans="1:7" ht="16.5" thickTop="1" thickBot="1" x14ac:dyDescent="0.3">
      <c r="A31" s="6" t="s">
        <v>0</v>
      </c>
      <c r="B31" s="7" t="s">
        <v>1</v>
      </c>
      <c r="C31" s="6" t="s">
        <v>2</v>
      </c>
      <c r="D31" s="6" t="s">
        <v>14</v>
      </c>
      <c r="E31" s="13" t="s">
        <v>21</v>
      </c>
      <c r="F31" s="12" t="s">
        <v>22</v>
      </c>
      <c r="G31" s="27" t="s">
        <v>26</v>
      </c>
    </row>
    <row r="32" spans="1:7" ht="16.5" thickTop="1" thickBot="1" x14ac:dyDescent="0.3">
      <c r="A32" s="1">
        <v>1</v>
      </c>
      <c r="B32" s="2" t="s">
        <v>3</v>
      </c>
      <c r="C32" s="3">
        <v>13942</v>
      </c>
      <c r="D32" s="3" t="s">
        <v>15</v>
      </c>
      <c r="E32" s="16">
        <v>60</v>
      </c>
      <c r="F32" s="17"/>
      <c r="G32" s="28"/>
    </row>
    <row r="33" spans="1:7" ht="16.5" thickTop="1" thickBot="1" x14ac:dyDescent="0.3">
      <c r="A33" s="1">
        <v>2</v>
      </c>
      <c r="B33" s="2" t="s">
        <v>4</v>
      </c>
      <c r="C33" s="3">
        <v>7948</v>
      </c>
      <c r="D33" s="4" t="s">
        <v>16</v>
      </c>
      <c r="E33" s="16">
        <v>76.8</v>
      </c>
      <c r="F33" s="16">
        <v>60</v>
      </c>
      <c r="G33" s="28"/>
    </row>
    <row r="34" spans="1:7" ht="16.5" thickTop="1" thickBot="1" x14ac:dyDescent="0.3">
      <c r="A34" s="1">
        <v>3</v>
      </c>
      <c r="B34" s="2" t="s">
        <v>5</v>
      </c>
      <c r="C34" s="3">
        <v>13949</v>
      </c>
      <c r="D34" s="4" t="s">
        <v>15</v>
      </c>
      <c r="E34" s="16">
        <v>140</v>
      </c>
      <c r="F34" s="16">
        <v>55</v>
      </c>
      <c r="G34" s="28"/>
    </row>
    <row r="35" spans="1:7" ht="16.5" thickTop="1" thickBot="1" x14ac:dyDescent="0.3">
      <c r="A35" s="1">
        <v>4</v>
      </c>
      <c r="B35" s="2" t="s">
        <v>6</v>
      </c>
      <c r="C35" s="3">
        <v>13941</v>
      </c>
      <c r="D35" s="3" t="s">
        <v>15</v>
      </c>
      <c r="E35" s="16">
        <v>120</v>
      </c>
      <c r="F35" s="16">
        <v>70</v>
      </c>
      <c r="G35" s="28"/>
    </row>
    <row r="36" spans="1:7" ht="16.5" thickTop="1" thickBot="1" x14ac:dyDescent="0.3">
      <c r="A36" s="1">
        <v>5</v>
      </c>
      <c r="B36" s="2" t="s">
        <v>7</v>
      </c>
      <c r="C36" s="3">
        <v>7949</v>
      </c>
      <c r="D36" s="3" t="s">
        <v>16</v>
      </c>
      <c r="E36" s="16">
        <v>105</v>
      </c>
      <c r="F36" s="16">
        <v>82.5</v>
      </c>
      <c r="G36" s="28"/>
    </row>
    <row r="37" spans="1:7" ht="16.5" thickTop="1" thickBot="1" x14ac:dyDescent="0.3">
      <c r="A37" s="1">
        <v>6</v>
      </c>
      <c r="B37" s="2" t="s">
        <v>8</v>
      </c>
      <c r="C37" s="3">
        <v>13943</v>
      </c>
      <c r="D37" s="4" t="s">
        <v>16</v>
      </c>
      <c r="E37" s="16">
        <v>150</v>
      </c>
      <c r="F37" s="16">
        <v>135</v>
      </c>
      <c r="G37" s="28"/>
    </row>
    <row r="38" spans="1:7" ht="16.5" thickTop="1" thickBot="1" x14ac:dyDescent="0.3">
      <c r="A38" s="1">
        <v>7</v>
      </c>
      <c r="B38" s="2" t="s">
        <v>9</v>
      </c>
      <c r="C38" s="3">
        <v>72481</v>
      </c>
      <c r="D38" s="3" t="s">
        <v>15</v>
      </c>
      <c r="E38" s="20"/>
      <c r="F38" s="16">
        <v>150</v>
      </c>
      <c r="G38" s="16">
        <v>45</v>
      </c>
    </row>
    <row r="39" spans="1:7" ht="16.5" thickTop="1" thickBot="1" x14ac:dyDescent="0.3">
      <c r="A39" s="1">
        <v>8</v>
      </c>
      <c r="B39" s="2" t="s">
        <v>10</v>
      </c>
      <c r="C39" s="3">
        <v>94068</v>
      </c>
      <c r="D39" s="3" t="s">
        <v>16</v>
      </c>
      <c r="E39" s="20"/>
      <c r="F39" s="17"/>
      <c r="G39" s="28"/>
    </row>
    <row r="40" spans="1:7" ht="16.5" thickTop="1" thickBot="1" x14ac:dyDescent="0.3">
      <c r="A40" s="1">
        <v>9</v>
      </c>
      <c r="B40" s="2" t="s">
        <v>11</v>
      </c>
      <c r="C40" s="3">
        <v>94069</v>
      </c>
      <c r="D40" s="3" t="s">
        <v>16</v>
      </c>
      <c r="E40" s="20"/>
      <c r="F40" s="17"/>
      <c r="G40" s="28"/>
    </row>
    <row r="41" spans="1:7" ht="16.5" thickTop="1" thickBot="1" x14ac:dyDescent="0.3">
      <c r="A41" s="1">
        <v>10</v>
      </c>
      <c r="B41" s="2" t="s">
        <v>12</v>
      </c>
      <c r="C41" s="3">
        <v>7946</v>
      </c>
      <c r="D41" s="3" t="s">
        <v>15</v>
      </c>
      <c r="E41" s="20"/>
      <c r="F41" s="17"/>
      <c r="G41" s="28"/>
    </row>
    <row r="42" spans="1:7" ht="15.75" thickTop="1" x14ac:dyDescent="0.25">
      <c r="A42" s="29"/>
      <c r="B42" s="30"/>
      <c r="C42" s="31"/>
      <c r="D42" s="31"/>
      <c r="E42" s="32"/>
      <c r="F42" s="32"/>
      <c r="G42" s="32"/>
    </row>
    <row r="43" spans="1:7" ht="15.75" thickBot="1" x14ac:dyDescent="0.3"/>
    <row r="44" spans="1:7" ht="16.5" thickTop="1" thickBot="1" x14ac:dyDescent="0.3">
      <c r="A44" s="6" t="s">
        <v>0</v>
      </c>
      <c r="B44" s="7" t="s">
        <v>1</v>
      </c>
      <c r="C44" s="6" t="s">
        <v>2</v>
      </c>
      <c r="D44" s="6" t="s">
        <v>14</v>
      </c>
      <c r="E44" s="24" t="s">
        <v>23</v>
      </c>
      <c r="F44" s="24" t="s">
        <v>25</v>
      </c>
    </row>
    <row r="45" spans="1:7" ht="16.5" thickTop="1" thickBot="1" x14ac:dyDescent="0.3">
      <c r="A45" s="1">
        <v>1</v>
      </c>
      <c r="B45" s="2" t="s">
        <v>3</v>
      </c>
      <c r="C45" s="3">
        <v>13942</v>
      </c>
      <c r="D45" s="3" t="s">
        <v>15</v>
      </c>
      <c r="E45" s="26">
        <v>299.5</v>
      </c>
      <c r="F45" s="26">
        <v>59.9</v>
      </c>
    </row>
    <row r="46" spans="1:7" ht="16.5" thickTop="1" thickBot="1" x14ac:dyDescent="0.3">
      <c r="A46" s="1">
        <v>2</v>
      </c>
      <c r="B46" s="2" t="s">
        <v>4</v>
      </c>
      <c r="C46" s="3">
        <v>7948</v>
      </c>
      <c r="D46" s="4" t="s">
        <v>16</v>
      </c>
      <c r="E46" s="25">
        <v>472.83</v>
      </c>
      <c r="F46" s="25">
        <v>78.81</v>
      </c>
    </row>
    <row r="47" spans="1:7" ht="16.5" thickTop="1" thickBot="1" x14ac:dyDescent="0.3">
      <c r="A47" s="1">
        <v>3</v>
      </c>
      <c r="B47" s="2" t="s">
        <v>5</v>
      </c>
      <c r="C47" s="3">
        <v>13949</v>
      </c>
      <c r="D47" s="4" t="s">
        <v>15</v>
      </c>
      <c r="E47" s="25">
        <v>782.25</v>
      </c>
      <c r="F47" s="25">
        <v>130.38</v>
      </c>
    </row>
    <row r="48" spans="1:7" ht="16.5" thickTop="1" thickBot="1" x14ac:dyDescent="0.3">
      <c r="A48" s="1">
        <v>4</v>
      </c>
      <c r="B48" s="2" t="s">
        <v>6</v>
      </c>
      <c r="C48" s="3">
        <v>13941</v>
      </c>
      <c r="D48" s="3" t="s">
        <v>15</v>
      </c>
      <c r="E48" s="25">
        <v>726.9</v>
      </c>
      <c r="F48" s="25">
        <v>121.15</v>
      </c>
    </row>
    <row r="49" spans="1:6" ht="16.5" thickTop="1" thickBot="1" x14ac:dyDescent="0.3">
      <c r="A49" s="1">
        <v>5</v>
      </c>
      <c r="B49" s="2" t="s">
        <v>7</v>
      </c>
      <c r="C49" s="3">
        <v>7949</v>
      </c>
      <c r="D49" s="3" t="s">
        <v>16</v>
      </c>
      <c r="E49" s="25">
        <v>631.77</v>
      </c>
      <c r="F49" s="25">
        <v>90.25</v>
      </c>
    </row>
    <row r="50" spans="1:6" ht="16.5" thickTop="1" thickBot="1" x14ac:dyDescent="0.3">
      <c r="A50" s="1">
        <v>6</v>
      </c>
      <c r="B50" s="2" t="s">
        <v>8</v>
      </c>
      <c r="C50" s="3">
        <v>13943</v>
      </c>
      <c r="D50" s="4" t="s">
        <v>16</v>
      </c>
      <c r="E50" s="26">
        <v>1096.7</v>
      </c>
      <c r="F50" s="26">
        <v>156.66999999999999</v>
      </c>
    </row>
    <row r="51" spans="1:6" ht="16.5" thickTop="1" thickBot="1" x14ac:dyDescent="0.3">
      <c r="A51" s="1">
        <v>7</v>
      </c>
      <c r="B51" s="2" t="s">
        <v>9</v>
      </c>
      <c r="C51" s="3">
        <v>72481</v>
      </c>
      <c r="D51" s="3" t="s">
        <v>15</v>
      </c>
      <c r="E51" s="25">
        <v>630</v>
      </c>
      <c r="F51" s="26">
        <v>210</v>
      </c>
    </row>
    <row r="52" spans="1:6" ht="16.5" thickTop="1" thickBot="1" x14ac:dyDescent="0.3">
      <c r="A52" s="1">
        <v>8</v>
      </c>
      <c r="B52" s="2" t="s">
        <v>10</v>
      </c>
      <c r="C52" s="3">
        <v>94068</v>
      </c>
      <c r="D52" s="3" t="s">
        <v>16</v>
      </c>
      <c r="E52" s="26">
        <v>1590</v>
      </c>
      <c r="F52" s="26">
        <v>397.5</v>
      </c>
    </row>
    <row r="53" spans="1:6" ht="16.5" thickTop="1" thickBot="1" x14ac:dyDescent="0.3">
      <c r="A53" s="1">
        <v>9</v>
      </c>
      <c r="B53" s="2" t="s">
        <v>11</v>
      </c>
      <c r="C53" s="3">
        <v>94069</v>
      </c>
      <c r="D53" s="3" t="s">
        <v>16</v>
      </c>
      <c r="E53" s="26">
        <v>1522.5</v>
      </c>
      <c r="F53" s="26">
        <v>507.5</v>
      </c>
    </row>
    <row r="54" spans="1:6" ht="16.5" thickTop="1" thickBot="1" x14ac:dyDescent="0.3">
      <c r="A54" s="1">
        <v>10</v>
      </c>
      <c r="B54" s="2" t="s">
        <v>12</v>
      </c>
      <c r="C54" s="3">
        <v>7946</v>
      </c>
      <c r="D54" s="3" t="s">
        <v>15</v>
      </c>
      <c r="E54" s="26">
        <v>450</v>
      </c>
      <c r="F54" s="26">
        <v>150</v>
      </c>
    </row>
    <row r="55" spans="1:6" ht="15.75" thickTop="1" x14ac:dyDescent="0.25"/>
  </sheetData>
  <pageMargins left="0.511811024" right="0.511811024" top="0.78740157499999996" bottom="0.78740157499999996" header="0.31496062000000002" footer="0.3149606200000000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RESUMO</vt:lpstr>
      <vt:lpstr>ENFERMEIRO DIURNO</vt:lpstr>
      <vt:lpstr>TÉCNICO ENFERMAGEM DIURNO</vt:lpstr>
      <vt:lpstr>Planilha1</vt:lpstr>
      <vt:lpstr>UNIFORME - EPI - ENF.</vt:lpstr>
      <vt:lpstr>MÉDIAS</vt:lpstr>
      <vt:lpstr>Plan1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Iranete Fabiane Da Cunha Rosa</dc:creator>
  <cp:lastModifiedBy>Daniel Henrique Cabette da Silva</cp:lastModifiedBy>
  <cp:lastPrinted>2026-07-14T19:54:47Z</cp:lastPrinted>
  <dcterms:created xsi:type="dcterms:W3CDTF">2015-06-22T18:58:17Z</dcterms:created>
  <dcterms:modified xsi:type="dcterms:W3CDTF">2026-07-14T20:06:28Z</dcterms:modified>
</cp:coreProperties>
</file>