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rlopes\Desktop\CAPS IJ - EM COTAÇÃO\"/>
    </mc:Choice>
  </mc:AlternateContent>
  <xr:revisionPtr revIDLastSave="0" documentId="13_ncr:1_{CF73A4CE-BCD5-4255-8700-0F12503CEE94}" xr6:coauthVersionLast="47" xr6:coauthVersionMax="47" xr10:uidLastSave="{00000000-0000-0000-0000-000000000000}"/>
  <bookViews>
    <workbookView xWindow="-120" yWindow="-120" windowWidth="29040" windowHeight="15720" xr2:uid="{00000000-000D-0000-FFFF-FFFF00000000}"/>
  </bookViews>
  <sheets>
    <sheet name="PSIQUIATRA" sheetId="16" r:id="rId1"/>
    <sheet name="CLÍNICO GERAL" sheetId="33" r:id="rId2"/>
    <sheet name="ENFERMEIRO RT" sheetId="34" r:id="rId3"/>
    <sheet name="ENFERMEIRO ASSISTENCIAL" sheetId="17" r:id="rId4"/>
    <sheet name="TÉCNICO DE ENFERMAGEM" sheetId="35" r:id="rId5"/>
    <sheet name="FARMACÊUTICO" sheetId="36" r:id="rId6"/>
    <sheet name="PSICÓLOGO" sheetId="32" r:id="rId7"/>
    <sheet name="ASSISTENTE SOCIAL" sheetId="29" r:id="rId8"/>
    <sheet name="NUTRICIONISTA" sheetId="13" r:id="rId9"/>
    <sheet name="EDUCADOR FÍSICO" sheetId="28" r:id="rId10"/>
    <sheet name="ARTETERAPEUTA" sheetId="37" r:id="rId11"/>
    <sheet name="TERAPEUTA OCUPACIONAL" sheetId="38" r:id="rId12"/>
    <sheet name="PSICOPEDAGOGO" sheetId="39" r:id="rId13"/>
    <sheet name="RECEPCIONISTA" sheetId="40" r:id="rId14"/>
    <sheet name="ASSISTENTE ADMINISTRATIVO" sheetId="41" r:id="rId15"/>
    <sheet name="VIGILANTE" sheetId="43" r:id="rId16"/>
    <sheet name="AUXILIAR DE SERVIÇOS GERAIS" sheetId="42" r:id="rId17"/>
    <sheet name="MOTORISTA" sheetId="15" r:id="rId18"/>
    <sheet name="UNIFORMES E EPIS" sheetId="44" r:id="rId19"/>
    <sheet name="LOCAÇÃO DE VEÍCULOS" sheetId="45" r:id="rId20"/>
    <sheet name="RESUMO" sheetId="20" r:id="rId21"/>
    <sheet name="Planilha1" sheetId="8" state="hidden" r:id="rId22"/>
    <sheet name="MÉDIAS" sheetId="2" state="hidden" r:id="rId23"/>
    <sheet name="Plan1" sheetId="3" state="hidden"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 i="34" l="1"/>
  <c r="D112" i="40"/>
  <c r="D89" i="37"/>
  <c r="D105" i="13"/>
  <c r="D100" i="13"/>
  <c r="D102" i="13"/>
  <c r="D94" i="28"/>
  <c r="D93" i="28"/>
  <c r="F20" i="20"/>
  <c r="E21" i="20"/>
  <c r="D21" i="20"/>
  <c r="D91" i="15"/>
  <c r="D93" i="42"/>
  <c r="D92" i="43"/>
  <c r="D91" i="41"/>
  <c r="D91" i="40"/>
  <c r="E56" i="44"/>
  <c r="E25" i="44"/>
  <c r="E37" i="44"/>
  <c r="F10" i="44"/>
  <c r="E10" i="44"/>
  <c r="E9" i="44"/>
  <c r="D89" i="39"/>
  <c r="D89" i="38"/>
  <c r="D89" i="28"/>
  <c r="D88" i="13"/>
  <c r="D89" i="29"/>
  <c r="D89" i="32"/>
  <c r="D89" i="36"/>
  <c r="D89" i="35"/>
  <c r="D89" i="17"/>
  <c r="D90" i="34"/>
  <c r="D88" i="33"/>
  <c r="D88" i="16"/>
  <c r="E6" i="45"/>
  <c r="E5" i="45"/>
  <c r="E218" i="44"/>
  <c r="E217" i="44"/>
  <c r="E216" i="44"/>
  <c r="E215" i="44"/>
  <c r="E214" i="44"/>
  <c r="E213" i="44"/>
  <c r="E206" i="44"/>
  <c r="E205" i="44"/>
  <c r="E204" i="44"/>
  <c r="E203" i="44"/>
  <c r="E202" i="44"/>
  <c r="E201" i="44"/>
  <c r="E194" i="44"/>
  <c r="E193" i="44"/>
  <c r="E192" i="44"/>
  <c r="E191" i="44"/>
  <c r="E190" i="44"/>
  <c r="E189" i="44"/>
  <c r="E181" i="44"/>
  <c r="E180" i="44"/>
  <c r="E179" i="44"/>
  <c r="E178" i="44"/>
  <c r="E177" i="44"/>
  <c r="E169" i="44"/>
  <c r="E168" i="44"/>
  <c r="E167" i="44"/>
  <c r="E166" i="44"/>
  <c r="E165" i="44"/>
  <c r="E157" i="44"/>
  <c r="E156" i="44"/>
  <c r="E155" i="44"/>
  <c r="E154" i="44"/>
  <c r="E153" i="44"/>
  <c r="E158" i="44"/>
  <c r="F158" i="44" s="1"/>
  <c r="E145" i="44"/>
  <c r="E144" i="44"/>
  <c r="E143" i="44"/>
  <c r="E142" i="44"/>
  <c r="E141" i="44"/>
  <c r="E133" i="44"/>
  <c r="E132" i="44"/>
  <c r="E131" i="44"/>
  <c r="E130" i="44"/>
  <c r="E129" i="44"/>
  <c r="E128" i="44"/>
  <c r="E120" i="44"/>
  <c r="E119" i="44"/>
  <c r="E118" i="44"/>
  <c r="E117" i="44"/>
  <c r="E116" i="44"/>
  <c r="E115" i="44"/>
  <c r="E107" i="44"/>
  <c r="E106" i="44"/>
  <c r="E105" i="44"/>
  <c r="E104" i="44"/>
  <c r="E103" i="44"/>
  <c r="E102" i="44"/>
  <c r="E89" i="44"/>
  <c r="E94" i="44"/>
  <c r="E93" i="44"/>
  <c r="E92" i="44"/>
  <c r="E91" i="44"/>
  <c r="E90" i="44"/>
  <c r="E81" i="44"/>
  <c r="E80" i="44"/>
  <c r="E79" i="44"/>
  <c r="E78" i="44"/>
  <c r="E77" i="44"/>
  <c r="E76" i="44"/>
  <c r="E68" i="44"/>
  <c r="E67" i="44"/>
  <c r="E66" i="44"/>
  <c r="E65" i="44"/>
  <c r="E64" i="44"/>
  <c r="E63" i="44"/>
  <c r="E54" i="44"/>
  <c r="E53" i="44"/>
  <c r="E52" i="44"/>
  <c r="E51" i="44"/>
  <c r="E49" i="44"/>
  <c r="E48" i="44"/>
  <c r="E47" i="44"/>
  <c r="E46" i="44"/>
  <c r="E45" i="44"/>
  <c r="E55" i="44"/>
  <c r="E50" i="44"/>
  <c r="E44" i="44"/>
  <c r="E36" i="44"/>
  <c r="E35" i="44"/>
  <c r="E34" i="44"/>
  <c r="E33" i="44"/>
  <c r="E32" i="44"/>
  <c r="E24" i="44"/>
  <c r="E23" i="44"/>
  <c r="E22" i="44"/>
  <c r="E21" i="44"/>
  <c r="E19" i="44"/>
  <c r="E18" i="44"/>
  <c r="E17" i="44"/>
  <c r="E20" i="44"/>
  <c r="E8" i="44"/>
  <c r="E7" i="44"/>
  <c r="E6" i="44"/>
  <c r="E5" i="44"/>
  <c r="F218" i="44"/>
  <c r="F206" i="44"/>
  <c r="F194" i="44"/>
  <c r="D40" i="39"/>
  <c r="D40" i="38"/>
  <c r="D40" i="37"/>
  <c r="D40" i="28"/>
  <c r="D40" i="29"/>
  <c r="D40" i="32"/>
  <c r="D40" i="36"/>
  <c r="D40" i="35"/>
  <c r="D40" i="17"/>
  <c r="D41" i="34"/>
  <c r="E7" i="45" l="1"/>
  <c r="E146" i="44"/>
  <c r="F146" i="44" s="1"/>
  <c r="E182" i="44"/>
  <c r="F182" i="44" s="1"/>
  <c r="E134" i="44"/>
  <c r="E108" i="44"/>
  <c r="F108" i="44" s="1"/>
  <c r="E121" i="44"/>
  <c r="F121" i="44" s="1"/>
  <c r="E170" i="44"/>
  <c r="F170" i="44" s="1"/>
  <c r="F134" i="44"/>
  <c r="E82" i="44"/>
  <c r="F82" i="44" s="1"/>
  <c r="F25" i="44"/>
  <c r="E95" i="44"/>
  <c r="F95" i="44" s="1"/>
  <c r="E69" i="44"/>
  <c r="F69" i="44" s="1"/>
  <c r="D42" i="34" l="1"/>
  <c r="D40" i="41"/>
  <c r="D40" i="40"/>
  <c r="D16" i="34"/>
  <c r="D42" i="43"/>
  <c r="D41" i="43"/>
  <c r="D40" i="15"/>
  <c r="D42" i="42" l="1"/>
  <c r="C94" i="38" l="1"/>
  <c r="C98" i="38" s="1"/>
  <c r="D105" i="38"/>
  <c r="D83" i="38"/>
  <c r="C75" i="38"/>
  <c r="C58" i="38"/>
  <c r="D42" i="38"/>
  <c r="D41" i="38"/>
  <c r="D64" i="38"/>
  <c r="C37" i="38"/>
  <c r="C25" i="38"/>
  <c r="C24" i="38"/>
  <c r="D17" i="38"/>
  <c r="D18" i="38" s="1"/>
  <c r="C94" i="37"/>
  <c r="C98" i="37" s="1"/>
  <c r="D105" i="37"/>
  <c r="D83" i="37"/>
  <c r="C75" i="37"/>
  <c r="C58" i="37"/>
  <c r="D42" i="37"/>
  <c r="D41" i="37"/>
  <c r="D64" i="37"/>
  <c r="C37" i="37"/>
  <c r="C25" i="37"/>
  <c r="C24" i="37"/>
  <c r="D17" i="37"/>
  <c r="D18" i="37" s="1"/>
  <c r="C94" i="39"/>
  <c r="C98" i="39" s="1"/>
  <c r="D105" i="39"/>
  <c r="D83" i="39"/>
  <c r="C75" i="39"/>
  <c r="C58" i="39"/>
  <c r="D42" i="39"/>
  <c r="D41" i="39"/>
  <c r="D64" i="39" s="1"/>
  <c r="C37" i="39"/>
  <c r="C25" i="39"/>
  <c r="C24" i="39"/>
  <c r="D17" i="39"/>
  <c r="D18" i="39" s="1"/>
  <c r="D43" i="38" l="1"/>
  <c r="D48" i="38" s="1"/>
  <c r="D29" i="38"/>
  <c r="D22" i="38"/>
  <c r="D30" i="38"/>
  <c r="D23" i="38"/>
  <c r="D31" i="38"/>
  <c r="D52" i="38"/>
  <c r="D60" i="38"/>
  <c r="D32" i="38"/>
  <c r="D53" i="38"/>
  <c r="D33" i="38"/>
  <c r="D34" i="38"/>
  <c r="D55" i="38"/>
  <c r="D35" i="38"/>
  <c r="D56" i="38"/>
  <c r="D101" i="38"/>
  <c r="D36" i="38"/>
  <c r="D29" i="37"/>
  <c r="D22" i="37"/>
  <c r="D30" i="37"/>
  <c r="D23" i="37"/>
  <c r="D31" i="37"/>
  <c r="D52" i="37"/>
  <c r="D60" i="37"/>
  <c r="D32" i="37"/>
  <c r="D53" i="37"/>
  <c r="D33" i="37"/>
  <c r="D34" i="37"/>
  <c r="D43" i="37"/>
  <c r="D48" i="37" s="1"/>
  <c r="D55" i="37"/>
  <c r="D35" i="37"/>
  <c r="D56" i="37"/>
  <c r="D101" i="37"/>
  <c r="D36" i="37"/>
  <c r="D43" i="39"/>
  <c r="D48" i="39" s="1"/>
  <c r="D101" i="39"/>
  <c r="D56" i="39"/>
  <c r="D35" i="39"/>
  <c r="D55" i="39"/>
  <c r="D34" i="39"/>
  <c r="D33" i="39"/>
  <c r="D29" i="39"/>
  <c r="D53" i="39"/>
  <c r="D32" i="39"/>
  <c r="D60" i="39"/>
  <c r="D52" i="39"/>
  <c r="D31" i="39"/>
  <c r="D23" i="39"/>
  <c r="D30" i="39"/>
  <c r="D22" i="39"/>
  <c r="D36" i="39"/>
  <c r="C62" i="38" l="1"/>
  <c r="D62" i="38" s="1"/>
  <c r="D24" i="38"/>
  <c r="D37" i="38"/>
  <c r="D47" i="38" s="1"/>
  <c r="D37" i="37"/>
  <c r="D47" i="37" s="1"/>
  <c r="C62" i="37"/>
  <c r="D62" i="37" s="1"/>
  <c r="D24" i="37"/>
  <c r="D37" i="39"/>
  <c r="D47" i="39" s="1"/>
  <c r="C62" i="39"/>
  <c r="D62" i="39" s="1"/>
  <c r="D24" i="39"/>
  <c r="D25" i="38" l="1"/>
  <c r="D26" i="38" s="1"/>
  <c r="D46" i="38" s="1"/>
  <c r="D49" i="38" s="1"/>
  <c r="D57" i="38"/>
  <c r="D54" i="38"/>
  <c r="D58" i="38" s="1"/>
  <c r="D25" i="37"/>
  <c r="D26" i="37" s="1"/>
  <c r="D46" i="37" s="1"/>
  <c r="D49" i="37" s="1"/>
  <c r="D57" i="37"/>
  <c r="D54" i="37"/>
  <c r="D58" i="37" s="1"/>
  <c r="D25" i="39"/>
  <c r="D26" i="39" s="1"/>
  <c r="D46" i="39" s="1"/>
  <c r="D49" i="39" s="1"/>
  <c r="D57" i="39"/>
  <c r="D54" i="39"/>
  <c r="D58" i="39" l="1"/>
  <c r="D102" i="38"/>
  <c r="D61" i="38"/>
  <c r="D63" i="38"/>
  <c r="D103" i="38"/>
  <c r="D102" i="37"/>
  <c r="D61" i="37"/>
  <c r="D63" i="37"/>
  <c r="D103" i="37"/>
  <c r="D63" i="39"/>
  <c r="D103" i="39"/>
  <c r="D102" i="39"/>
  <c r="D61" i="39"/>
  <c r="D65" i="39" s="1"/>
  <c r="D65" i="38" l="1"/>
  <c r="D65" i="37"/>
  <c r="D74" i="39"/>
  <c r="D73" i="39"/>
  <c r="D72" i="39"/>
  <c r="D71" i="39"/>
  <c r="D70" i="39"/>
  <c r="D69" i="39"/>
  <c r="D74" i="38" l="1"/>
  <c r="D73" i="38"/>
  <c r="D72" i="38"/>
  <c r="D71" i="38"/>
  <c r="D70" i="38"/>
  <c r="D69" i="38"/>
  <c r="D74" i="37"/>
  <c r="D73" i="37"/>
  <c r="D72" i="37"/>
  <c r="D71" i="37"/>
  <c r="D70" i="37"/>
  <c r="D69" i="37"/>
  <c r="D75" i="39"/>
  <c r="D82" i="39" s="1"/>
  <c r="D84" i="39" s="1"/>
  <c r="D75" i="38" l="1"/>
  <c r="D82" i="38" s="1"/>
  <c r="D84" i="38" s="1"/>
  <c r="D104" i="38" s="1"/>
  <c r="D106" i="38" s="1"/>
  <c r="D75" i="37"/>
  <c r="D82" i="37" s="1"/>
  <c r="D84" i="37" s="1"/>
  <c r="D104" i="37" s="1"/>
  <c r="D106" i="37" s="1"/>
  <c r="D104" i="39"/>
  <c r="D106" i="39" s="1"/>
  <c r="D92" i="38" l="1"/>
  <c r="D92" i="37"/>
  <c r="D92" i="39"/>
  <c r="D93" i="39" s="1"/>
  <c r="D93" i="38" l="1"/>
  <c r="D94" i="38"/>
  <c r="D98" i="38" s="1"/>
  <c r="D107" i="38" s="1"/>
  <c r="D108" i="38" s="1"/>
  <c r="D93" i="37"/>
  <c r="D94" i="37" s="1"/>
  <c r="D98" i="37" s="1"/>
  <c r="D107" i="37" s="1"/>
  <c r="D108" i="37" s="1"/>
  <c r="D94" i="39"/>
  <c r="D98" i="39" s="1"/>
  <c r="D107" i="39" s="1"/>
  <c r="D108" i="39" s="1"/>
  <c r="D110" i="38" l="1"/>
  <c r="D112" i="38" s="1"/>
  <c r="D97" i="38"/>
  <c r="D96" i="38"/>
  <c r="D95" i="38"/>
  <c r="D110" i="37"/>
  <c r="D112" i="37" s="1"/>
  <c r="D97" i="37"/>
  <c r="D96" i="37"/>
  <c r="D95" i="37"/>
  <c r="D110" i="39"/>
  <c r="D112" i="39" s="1"/>
  <c r="D97" i="39"/>
  <c r="D96" i="39"/>
  <c r="D95" i="39"/>
  <c r="D41" i="13" l="1"/>
  <c r="D40" i="13"/>
  <c r="C94" i="28"/>
  <c r="C98" i="28" s="1"/>
  <c r="D105" i="28"/>
  <c r="D83" i="28"/>
  <c r="C75" i="28"/>
  <c r="C58" i="28"/>
  <c r="D42" i="28"/>
  <c r="D43" i="28" s="1"/>
  <c r="D48" i="28" s="1"/>
  <c r="D41" i="28"/>
  <c r="D64" i="28" s="1"/>
  <c r="C37" i="28"/>
  <c r="C25" i="28"/>
  <c r="C24" i="28"/>
  <c r="D17" i="28"/>
  <c r="D18" i="28" s="1"/>
  <c r="D22" i="28" l="1"/>
  <c r="D30" i="28"/>
  <c r="D23" i="28"/>
  <c r="D31" i="28"/>
  <c r="D52" i="28"/>
  <c r="D60" i="28"/>
  <c r="D32" i="28"/>
  <c r="D53" i="28"/>
  <c r="D33" i="28"/>
  <c r="D34" i="28"/>
  <c r="D55" i="28"/>
  <c r="D35" i="28"/>
  <c r="D56" i="28"/>
  <c r="D101" i="28"/>
  <c r="D29" i="28"/>
  <c r="D36" i="28"/>
  <c r="D37" i="28" l="1"/>
  <c r="D47" i="28" s="1"/>
  <c r="C62" i="28"/>
  <c r="D62" i="28" s="1"/>
  <c r="D24" i="28"/>
  <c r="D25" i="28" l="1"/>
  <c r="D26" i="28" s="1"/>
  <c r="D46" i="28" s="1"/>
  <c r="D49" i="28" s="1"/>
  <c r="D57" i="28"/>
  <c r="D54" i="28"/>
  <c r="D102" i="28" l="1"/>
  <c r="D61" i="28"/>
  <c r="D58" i="28"/>
  <c r="D63" i="28" l="1"/>
  <c r="D65" i="28" s="1"/>
  <c r="D103" i="28"/>
  <c r="D74" i="28" l="1"/>
  <c r="D73" i="28"/>
  <c r="D72" i="28"/>
  <c r="D71" i="28"/>
  <c r="D70" i="28"/>
  <c r="D69" i="28"/>
  <c r="D75" i="28" s="1"/>
  <c r="D82" i="28" s="1"/>
  <c r="D84" i="28" s="1"/>
  <c r="D104" i="28" l="1"/>
  <c r="D106" i="28" s="1"/>
  <c r="D92" i="28" l="1"/>
  <c r="D98" i="28" l="1"/>
  <c r="D107" i="28" s="1"/>
  <c r="D108" i="28" s="1"/>
  <c r="D110" i="28" l="1"/>
  <c r="D112" i="28" s="1"/>
  <c r="D97" i="28"/>
  <c r="D96" i="28"/>
  <c r="D95" i="28"/>
  <c r="C93" i="13" l="1"/>
  <c r="C97" i="13" s="1"/>
  <c r="D104" i="13"/>
  <c r="D82" i="13"/>
  <c r="C74" i="13"/>
  <c r="C57" i="13"/>
  <c r="C37" i="13"/>
  <c r="C25" i="13"/>
  <c r="C24" i="13"/>
  <c r="D17" i="13"/>
  <c r="D18" i="13" s="1"/>
  <c r="D64" i="36"/>
  <c r="D65" i="34"/>
  <c r="C94" i="29"/>
  <c r="C98" i="29" s="1"/>
  <c r="D105" i="29"/>
  <c r="D83" i="29"/>
  <c r="C75" i="29"/>
  <c r="C58" i="29"/>
  <c r="D42" i="29"/>
  <c r="D41" i="29"/>
  <c r="D64" i="29" s="1"/>
  <c r="C37" i="29"/>
  <c r="C25" i="29"/>
  <c r="C24" i="29"/>
  <c r="D17" i="29"/>
  <c r="D18" i="29" s="1"/>
  <c r="D42" i="32"/>
  <c r="C94" i="32"/>
  <c r="C98" i="32" s="1"/>
  <c r="D105" i="32"/>
  <c r="D83" i="32"/>
  <c r="C75" i="32"/>
  <c r="C58" i="32"/>
  <c r="D41" i="32"/>
  <c r="D64" i="32" s="1"/>
  <c r="C37" i="32"/>
  <c r="C25" i="32"/>
  <c r="C24" i="32"/>
  <c r="D17" i="32"/>
  <c r="D36" i="13" l="1"/>
  <c r="D30" i="13"/>
  <c r="D55" i="13"/>
  <c r="D35" i="13"/>
  <c r="D52" i="13"/>
  <c r="D54" i="13"/>
  <c r="D34" i="13"/>
  <c r="D33" i="13"/>
  <c r="D59" i="13"/>
  <c r="D29" i="13"/>
  <c r="D32" i="13"/>
  <c r="D51" i="13"/>
  <c r="D31" i="13"/>
  <c r="D23" i="13"/>
  <c r="D22" i="13"/>
  <c r="D42" i="13"/>
  <c r="D47" i="13" s="1"/>
  <c r="D43" i="29"/>
  <c r="D48" i="29" s="1"/>
  <c r="D101" i="29"/>
  <c r="D56" i="29"/>
  <c r="D35" i="29"/>
  <c r="D33" i="29"/>
  <c r="D32" i="29"/>
  <c r="D36" i="29"/>
  <c r="D55" i="29"/>
  <c r="D34" i="29"/>
  <c r="D53" i="29"/>
  <c r="D60" i="29"/>
  <c r="D52" i="29"/>
  <c r="D31" i="29"/>
  <c r="D23" i="29"/>
  <c r="D29" i="29"/>
  <c r="D30" i="29"/>
  <c r="D22" i="29"/>
  <c r="D43" i="32"/>
  <c r="D48" i="32" s="1"/>
  <c r="D18" i="32"/>
  <c r="C61" i="13" l="1"/>
  <c r="D61" i="13" s="1"/>
  <c r="D37" i="13"/>
  <c r="D46" i="13" s="1"/>
  <c r="D24" i="13"/>
  <c r="D24" i="29"/>
  <c r="D57" i="29" s="1"/>
  <c r="D37" i="29"/>
  <c r="D47" i="29" s="1"/>
  <c r="C62" i="29"/>
  <c r="D62" i="29" s="1"/>
  <c r="D36" i="32"/>
  <c r="D101" i="32"/>
  <c r="D56" i="32"/>
  <c r="D35" i="32"/>
  <c r="D55" i="32"/>
  <c r="D34" i="32"/>
  <c r="D33" i="32"/>
  <c r="D53" i="32"/>
  <c r="D32" i="32"/>
  <c r="D60" i="32"/>
  <c r="D52" i="32"/>
  <c r="D31" i="32"/>
  <c r="D23" i="32"/>
  <c r="D30" i="32"/>
  <c r="D22" i="32"/>
  <c r="D29" i="32"/>
  <c r="D25" i="29" l="1"/>
  <c r="D26" i="29" s="1"/>
  <c r="D46" i="29" s="1"/>
  <c r="D49" i="29" s="1"/>
  <c r="D54" i="29"/>
  <c r="D58" i="29" s="1"/>
  <c r="D63" i="29" s="1"/>
  <c r="D25" i="13"/>
  <c r="D26" i="13" s="1"/>
  <c r="D45" i="13" s="1"/>
  <c r="D48" i="13" s="1"/>
  <c r="D56" i="13"/>
  <c r="D53" i="13"/>
  <c r="D57" i="13" s="1"/>
  <c r="D37" i="32"/>
  <c r="D47" i="32" s="1"/>
  <c r="C62" i="32"/>
  <c r="D62" i="32" s="1"/>
  <c r="D24" i="32"/>
  <c r="D61" i="29" l="1"/>
  <c r="D102" i="29"/>
  <c r="D103" i="29"/>
  <c r="D101" i="13"/>
  <c r="D60" i="13"/>
  <c r="D62" i="13"/>
  <c r="D65" i="29"/>
  <c r="D25" i="32"/>
  <c r="D26" i="32"/>
  <c r="D46" i="32" s="1"/>
  <c r="D49" i="32" s="1"/>
  <c r="D54" i="32"/>
  <c r="D57" i="32"/>
  <c r="D64" i="13" l="1"/>
  <c r="D74" i="29"/>
  <c r="D73" i="29"/>
  <c r="D72" i="29"/>
  <c r="D71" i="29"/>
  <c r="D70" i="29"/>
  <c r="D69" i="29"/>
  <c r="D75" i="29" s="1"/>
  <c r="D82" i="29" s="1"/>
  <c r="D84" i="29" s="1"/>
  <c r="D58" i="32"/>
  <c r="D61" i="32"/>
  <c r="D102" i="32"/>
  <c r="D70" i="13" l="1"/>
  <c r="D73" i="13"/>
  <c r="D72" i="13"/>
  <c r="D68" i="13"/>
  <c r="D71" i="13"/>
  <c r="D69" i="13"/>
  <c r="D104" i="29"/>
  <c r="D106" i="29" s="1"/>
  <c r="D63" i="32"/>
  <c r="D65" i="32" s="1"/>
  <c r="D103" i="32"/>
  <c r="D74" i="13" l="1"/>
  <c r="D81" i="13" s="1"/>
  <c r="D83" i="13" s="1"/>
  <c r="D92" i="29"/>
  <c r="D74" i="32"/>
  <c r="D73" i="32"/>
  <c r="D72" i="32"/>
  <c r="D71" i="32"/>
  <c r="D70" i="32"/>
  <c r="D69" i="32"/>
  <c r="D103" i="13" l="1"/>
  <c r="D93" i="29"/>
  <c r="D94" i="29" s="1"/>
  <c r="D98" i="29" s="1"/>
  <c r="D107" i="29" s="1"/>
  <c r="D108" i="29" s="1"/>
  <c r="D75" i="32"/>
  <c r="D82" i="32" s="1"/>
  <c r="D84" i="32" s="1"/>
  <c r="D91" i="13" l="1"/>
  <c r="D110" i="29"/>
  <c r="D112" i="29" s="1"/>
  <c r="D97" i="29"/>
  <c r="D96" i="29"/>
  <c r="D95" i="29"/>
  <c r="D104" i="32"/>
  <c r="D106" i="32" s="1"/>
  <c r="D92" i="13" l="1"/>
  <c r="D92" i="32"/>
  <c r="D93" i="13" l="1"/>
  <c r="D97" i="13" s="1"/>
  <c r="D106" i="13" s="1"/>
  <c r="D107" i="13" s="1"/>
  <c r="D93" i="32"/>
  <c r="D94" i="32" s="1"/>
  <c r="D98" i="32" s="1"/>
  <c r="D107" i="32" s="1"/>
  <c r="D108" i="32" s="1"/>
  <c r="D109" i="13" l="1"/>
  <c r="D111" i="13" s="1"/>
  <c r="D96" i="13"/>
  <c r="D95" i="13"/>
  <c r="D94" i="13"/>
  <c r="D110" i="32"/>
  <c r="D112" i="32" s="1"/>
  <c r="D97" i="32"/>
  <c r="D96" i="32"/>
  <c r="D95" i="32"/>
  <c r="C42" i="36" l="1"/>
  <c r="D42" i="36" s="1"/>
  <c r="C94" i="36" l="1"/>
  <c r="C98" i="36" s="1"/>
  <c r="D105" i="36"/>
  <c r="D83" i="36"/>
  <c r="C75" i="36"/>
  <c r="C58" i="36"/>
  <c r="D43" i="36"/>
  <c r="D48" i="36" s="1"/>
  <c r="C37" i="36"/>
  <c r="C25" i="36"/>
  <c r="C24" i="36"/>
  <c r="D17" i="36"/>
  <c r="D16" i="36"/>
  <c r="C93" i="16"/>
  <c r="C97" i="16" s="1"/>
  <c r="D104" i="16"/>
  <c r="D82" i="16"/>
  <c r="D74" i="16"/>
  <c r="D81" i="16" s="1"/>
  <c r="C74" i="16"/>
  <c r="D63" i="16"/>
  <c r="D57" i="16"/>
  <c r="D102" i="16" s="1"/>
  <c r="C57" i="16"/>
  <c r="D45" i="16"/>
  <c r="D42" i="16"/>
  <c r="D47" i="16" s="1"/>
  <c r="D36" i="16"/>
  <c r="D46" i="16" s="1"/>
  <c r="C36" i="16"/>
  <c r="C24" i="16"/>
  <c r="C23" i="16"/>
  <c r="D17" i="16"/>
  <c r="D100" i="16" s="1"/>
  <c r="D18" i="36" l="1"/>
  <c r="D83" i="16"/>
  <c r="D103" i="16" s="1"/>
  <c r="D48" i="16"/>
  <c r="D62" i="16"/>
  <c r="D60" i="16"/>
  <c r="D101" i="16"/>
  <c r="D105" i="16"/>
  <c r="D59" i="16"/>
  <c r="D36" i="36" l="1"/>
  <c r="D101" i="36"/>
  <c r="D56" i="36"/>
  <c r="D35" i="36"/>
  <c r="D55" i="36"/>
  <c r="D34" i="36"/>
  <c r="D53" i="36"/>
  <c r="D32" i="36"/>
  <c r="D33" i="36"/>
  <c r="D29" i="36"/>
  <c r="D60" i="36"/>
  <c r="D52" i="36"/>
  <c r="D31" i="36"/>
  <c r="D23" i="36"/>
  <c r="D30" i="36"/>
  <c r="D22" i="36"/>
  <c r="D61" i="16"/>
  <c r="D64" i="16" s="1"/>
  <c r="D91" i="16"/>
  <c r="C62" i="36" l="1"/>
  <c r="D62" i="36" s="1"/>
  <c r="D24" i="36"/>
  <c r="D37" i="36"/>
  <c r="D47" i="36" s="1"/>
  <c r="D92" i="16"/>
  <c r="D93" i="16" s="1"/>
  <c r="D25" i="36" l="1"/>
  <c r="D26" i="36" s="1"/>
  <c r="D46" i="36" s="1"/>
  <c r="D49" i="36" s="1"/>
  <c r="D54" i="36"/>
  <c r="D57" i="36"/>
  <c r="D97" i="16"/>
  <c r="D106" i="16" s="1"/>
  <c r="D107" i="16" s="1"/>
  <c r="D94" i="16" s="1"/>
  <c r="D109" i="16" l="1"/>
  <c r="D111" i="16" s="1"/>
  <c r="D102" i="36"/>
  <c r="D61" i="36"/>
  <c r="D58" i="36"/>
  <c r="D95" i="16"/>
  <c r="D96" i="16"/>
  <c r="C93" i="33"/>
  <c r="C97" i="33" s="1"/>
  <c r="D104" i="33"/>
  <c r="D82" i="33"/>
  <c r="C74" i="33"/>
  <c r="C57" i="33"/>
  <c r="C36" i="33"/>
  <c r="C24" i="33"/>
  <c r="C23" i="33"/>
  <c r="D17" i="34"/>
  <c r="D19" i="34" s="1"/>
  <c r="D57" i="34" l="1"/>
  <c r="D56" i="34"/>
  <c r="D53" i="34"/>
  <c r="D54" i="34"/>
  <c r="D63" i="36"/>
  <c r="D103" i="36"/>
  <c r="D65" i="36"/>
  <c r="D63" i="33"/>
  <c r="D17" i="33"/>
  <c r="D59" i="33" s="1"/>
  <c r="D74" i="36" l="1"/>
  <c r="D73" i="36"/>
  <c r="D71" i="36"/>
  <c r="D72" i="36"/>
  <c r="D70" i="36"/>
  <c r="D69" i="36"/>
  <c r="D42" i="33"/>
  <c r="D47" i="33" s="1"/>
  <c r="D100" i="33"/>
  <c r="D75" i="36" l="1"/>
  <c r="D82" i="36" s="1"/>
  <c r="D84" i="36" s="1"/>
  <c r="D104" i="36" s="1"/>
  <c r="D106" i="36" s="1"/>
  <c r="D36" i="33"/>
  <c r="D46" i="33" s="1"/>
  <c r="D61" i="33"/>
  <c r="D92" i="36" l="1"/>
  <c r="D45" i="33"/>
  <c r="D48" i="33" s="1"/>
  <c r="D93" i="36" l="1"/>
  <c r="D94" i="36" s="1"/>
  <c r="D98" i="36" s="1"/>
  <c r="D107" i="36" s="1"/>
  <c r="D108" i="36" s="1"/>
  <c r="D101" i="33"/>
  <c r="D60" i="33"/>
  <c r="D57" i="33"/>
  <c r="D110" i="36" l="1"/>
  <c r="D112" i="36" s="1"/>
  <c r="D97" i="36"/>
  <c r="D96" i="36"/>
  <c r="D95" i="36"/>
  <c r="D62" i="33"/>
  <c r="D64" i="33" s="1"/>
  <c r="D102" i="33"/>
  <c r="D74" i="33" l="1"/>
  <c r="D81" i="33" s="1"/>
  <c r="D83" i="33" s="1"/>
  <c r="D103" i="33" l="1"/>
  <c r="D105" i="33" s="1"/>
  <c r="D91" i="33" l="1"/>
  <c r="D92" i="33" s="1"/>
  <c r="D93" i="33" l="1"/>
  <c r="D97" i="33" s="1"/>
  <c r="D106" i="33" s="1"/>
  <c r="D107" i="33" s="1"/>
  <c r="D95" i="33" l="1"/>
  <c r="D94" i="33"/>
  <c r="D109" i="33"/>
  <c r="D111" i="33" s="1"/>
  <c r="D96" i="33"/>
  <c r="C95" i="34" l="1"/>
  <c r="C99" i="34" s="1"/>
  <c r="D106" i="34"/>
  <c r="D84" i="34"/>
  <c r="C76" i="34"/>
  <c r="C59" i="34"/>
  <c r="C38" i="34"/>
  <c r="C26" i="34"/>
  <c r="C25" i="34"/>
  <c r="D43" i="34"/>
  <c r="D108" i="43"/>
  <c r="C77" i="15"/>
  <c r="C60" i="15"/>
  <c r="C79" i="42"/>
  <c r="C62" i="42"/>
  <c r="C78" i="43"/>
  <c r="C61" i="43"/>
  <c r="C77" i="41"/>
  <c r="C60" i="41"/>
  <c r="C77" i="40"/>
  <c r="C60" i="40"/>
  <c r="C58" i="35"/>
  <c r="C75" i="35"/>
  <c r="C75" i="17"/>
  <c r="C58" i="17"/>
  <c r="D17" i="17"/>
  <c r="C94" i="35"/>
  <c r="C98" i="35" s="1"/>
  <c r="D105" i="35"/>
  <c r="D83" i="35"/>
  <c r="D41" i="35"/>
  <c r="D64" i="35" s="1"/>
  <c r="C37" i="35"/>
  <c r="C25" i="35"/>
  <c r="C24" i="35"/>
  <c r="D17" i="35"/>
  <c r="D16" i="35"/>
  <c r="D42" i="35" s="1"/>
  <c r="D41" i="17"/>
  <c r="D64" i="17" s="1"/>
  <c r="C94" i="17"/>
  <c r="C98" i="17" s="1"/>
  <c r="D105" i="17"/>
  <c r="D83" i="17"/>
  <c r="C37" i="17"/>
  <c r="C25" i="17"/>
  <c r="C24" i="17"/>
  <c r="D16" i="17"/>
  <c r="D18" i="17" s="1"/>
  <c r="D55" i="17" s="1"/>
  <c r="F56" i="44"/>
  <c r="D16" i="43"/>
  <c r="D17" i="43" s="1"/>
  <c r="D18" i="43" s="1"/>
  <c r="F37" i="44"/>
  <c r="C96" i="15"/>
  <c r="C100" i="15" s="1"/>
  <c r="D107" i="15"/>
  <c r="D85" i="15"/>
  <c r="C36" i="15"/>
  <c r="C24" i="15"/>
  <c r="C23" i="15"/>
  <c r="D16" i="15"/>
  <c r="D17" i="15" s="1"/>
  <c r="C97" i="43"/>
  <c r="C101" i="43" s="1"/>
  <c r="D86" i="43"/>
  <c r="C37" i="43"/>
  <c r="C25" i="43"/>
  <c r="C24" i="43"/>
  <c r="D57" i="15" l="1"/>
  <c r="D58" i="15"/>
  <c r="D44" i="15"/>
  <c r="D41" i="15"/>
  <c r="D58" i="43"/>
  <c r="D59" i="43"/>
  <c r="D56" i="43"/>
  <c r="D45" i="43"/>
  <c r="D31" i="34"/>
  <c r="D44" i="34"/>
  <c r="D49" i="34" s="1"/>
  <c r="D23" i="34"/>
  <c r="D33" i="34"/>
  <c r="D61" i="34"/>
  <c r="D32" i="34"/>
  <c r="D30" i="34"/>
  <c r="D37" i="34"/>
  <c r="D102" i="34"/>
  <c r="D36" i="34"/>
  <c r="D35" i="34"/>
  <c r="D34" i="34"/>
  <c r="D24" i="34"/>
  <c r="D18" i="35"/>
  <c r="D23" i="35" s="1"/>
  <c r="D22" i="17"/>
  <c r="D42" i="17"/>
  <c r="D43" i="35"/>
  <c r="D48" i="35" s="1"/>
  <c r="D60" i="17"/>
  <c r="D31" i="17"/>
  <c r="D23" i="17"/>
  <c r="D36" i="17"/>
  <c r="D32" i="17"/>
  <c r="D30" i="17"/>
  <c r="D29" i="17"/>
  <c r="D56" i="17"/>
  <c r="D52" i="17"/>
  <c r="D35" i="17"/>
  <c r="D34" i="17"/>
  <c r="D101" i="17"/>
  <c r="D53" i="17"/>
  <c r="D33" i="17"/>
  <c r="D33" i="15"/>
  <c r="D103" i="15"/>
  <c r="D55" i="15"/>
  <c r="D66" i="15"/>
  <c r="D32" i="15"/>
  <c r="D54" i="15"/>
  <c r="D62" i="15"/>
  <c r="D39" i="15"/>
  <c r="D30" i="15"/>
  <c r="D22" i="15"/>
  <c r="D28" i="15"/>
  <c r="D29" i="15"/>
  <c r="D21" i="15"/>
  <c r="D23" i="15" s="1"/>
  <c r="D59" i="15" s="1"/>
  <c r="D35" i="15"/>
  <c r="D34" i="15"/>
  <c r="D31" i="15"/>
  <c r="D34" i="43"/>
  <c r="D35" i="43"/>
  <c r="D104" i="43"/>
  <c r="D67" i="43"/>
  <c r="D33" i="43"/>
  <c r="D55" i="43"/>
  <c r="D32" i="43"/>
  <c r="D63" i="43"/>
  <c r="D40" i="43"/>
  <c r="D31" i="43"/>
  <c r="D23" i="43"/>
  <c r="D30" i="43"/>
  <c r="D22" i="43"/>
  <c r="D29" i="43"/>
  <c r="D36" i="43"/>
  <c r="D38" i="34" l="1"/>
  <c r="D48" i="34" s="1"/>
  <c r="C63" i="34"/>
  <c r="D63" i="34" s="1"/>
  <c r="D25" i="34"/>
  <c r="D55" i="34" s="1"/>
  <c r="D36" i="35"/>
  <c r="D56" i="35"/>
  <c r="D35" i="35"/>
  <c r="D33" i="35"/>
  <c r="D55" i="35"/>
  <c r="D60" i="35"/>
  <c r="C62" i="35" s="1"/>
  <c r="D62" i="35" s="1"/>
  <c r="D34" i="35"/>
  <c r="D31" i="35"/>
  <c r="D22" i="35"/>
  <c r="D24" i="35" s="1"/>
  <c r="D25" i="35" s="1"/>
  <c r="D26" i="35" s="1"/>
  <c r="D46" i="35" s="1"/>
  <c r="D32" i="35"/>
  <c r="D29" i="35"/>
  <c r="D101" i="35"/>
  <c r="D52" i="35"/>
  <c r="D30" i="35"/>
  <c r="D37" i="35" s="1"/>
  <c r="D47" i="35" s="1"/>
  <c r="D53" i="35"/>
  <c r="D54" i="35"/>
  <c r="D43" i="17"/>
  <c r="D48" i="17" s="1"/>
  <c r="D24" i="17"/>
  <c r="D25" i="17" s="1"/>
  <c r="D26" i="17" s="1"/>
  <c r="D46" i="17" s="1"/>
  <c r="D37" i="17"/>
  <c r="D47" i="17" s="1"/>
  <c r="C62" i="17"/>
  <c r="D62" i="17" s="1"/>
  <c r="D24" i="43"/>
  <c r="D45" i="15"/>
  <c r="D50" i="15" s="1"/>
  <c r="D36" i="15"/>
  <c r="D49" i="15" s="1"/>
  <c r="D24" i="15"/>
  <c r="D25" i="15" s="1"/>
  <c r="D48" i="15" s="1"/>
  <c r="C64" i="15"/>
  <c r="D64" i="15" s="1"/>
  <c r="D56" i="15"/>
  <c r="D60" i="15" s="1"/>
  <c r="D46" i="43"/>
  <c r="D51" i="43" s="1"/>
  <c r="D37" i="43"/>
  <c r="D50" i="43" s="1"/>
  <c r="C65" i="43"/>
  <c r="D65" i="43" s="1"/>
  <c r="D60" i="43" l="1"/>
  <c r="D57" i="43"/>
  <c r="D57" i="35"/>
  <c r="D26" i="34"/>
  <c r="D27" i="34" s="1"/>
  <c r="D47" i="34" s="1"/>
  <c r="D50" i="34" s="1"/>
  <c r="D58" i="34"/>
  <c r="D58" i="35"/>
  <c r="D49" i="35"/>
  <c r="D102" i="35" s="1"/>
  <c r="D103" i="35"/>
  <c r="D63" i="35"/>
  <c r="D61" i="35"/>
  <c r="D49" i="17"/>
  <c r="D54" i="17"/>
  <c r="D57" i="17"/>
  <c r="D25" i="43"/>
  <c r="D26" i="43" s="1"/>
  <c r="D49" i="43" s="1"/>
  <c r="D52" i="43" s="1"/>
  <c r="D61" i="43"/>
  <c r="D66" i="43" s="1"/>
  <c r="D51" i="15"/>
  <c r="D104" i="15" s="1"/>
  <c r="D105" i="15"/>
  <c r="D65" i="15"/>
  <c r="D65" i="35" l="1"/>
  <c r="D71" i="35" s="1"/>
  <c r="D63" i="15"/>
  <c r="D67" i="15" s="1"/>
  <c r="D71" i="15" s="1"/>
  <c r="D103" i="34"/>
  <c r="D62" i="34"/>
  <c r="D59" i="34"/>
  <c r="D61" i="17"/>
  <c r="D69" i="35"/>
  <c r="D102" i="17"/>
  <c r="D58" i="17"/>
  <c r="D106" i="43"/>
  <c r="D105" i="43"/>
  <c r="D64" i="43"/>
  <c r="D68" i="43" s="1"/>
  <c r="D70" i="35" l="1"/>
  <c r="D73" i="35"/>
  <c r="D72" i="35"/>
  <c r="D74" i="35"/>
  <c r="D72" i="15"/>
  <c r="D75" i="15"/>
  <c r="D73" i="15"/>
  <c r="D74" i="15"/>
  <c r="D76" i="15"/>
  <c r="D104" i="34"/>
  <c r="D64" i="34"/>
  <c r="D66" i="34" s="1"/>
  <c r="D75" i="35"/>
  <c r="D82" i="35" s="1"/>
  <c r="D84" i="35" s="1"/>
  <c r="D63" i="17"/>
  <c r="D65" i="17" s="1"/>
  <c r="D103" i="17"/>
  <c r="D76" i="43"/>
  <c r="D75" i="43"/>
  <c r="D74" i="43"/>
  <c r="D77" i="43"/>
  <c r="D73" i="43"/>
  <c r="D72" i="43"/>
  <c r="D77" i="15" l="1"/>
  <c r="D84" i="15" s="1"/>
  <c r="D86" i="15" s="1"/>
  <c r="D106" i="15" s="1"/>
  <c r="D108" i="15" s="1"/>
  <c r="D94" i="15" s="1"/>
  <c r="D95" i="15" s="1"/>
  <c r="D71" i="34"/>
  <c r="D70" i="34"/>
  <c r="D75" i="34"/>
  <c r="D74" i="34"/>
  <c r="D73" i="34"/>
  <c r="D72" i="34"/>
  <c r="D104" i="35"/>
  <c r="D106" i="35" s="1"/>
  <c r="D70" i="17"/>
  <c r="D72" i="17"/>
  <c r="D69" i="17"/>
  <c r="D74" i="17"/>
  <c r="D71" i="17"/>
  <c r="D73" i="17"/>
  <c r="D78" i="43"/>
  <c r="D85" i="43" s="1"/>
  <c r="D87" i="43" s="1"/>
  <c r="D76" i="34" l="1"/>
  <c r="D83" i="34" s="1"/>
  <c r="D85" i="34" s="1"/>
  <c r="D92" i="35"/>
  <c r="D75" i="17"/>
  <c r="D82" i="17" s="1"/>
  <c r="D84" i="17" s="1"/>
  <c r="D96" i="15"/>
  <c r="D100" i="15" s="1"/>
  <c r="D109" i="15" s="1"/>
  <c r="D110" i="15" s="1"/>
  <c r="D107" i="43"/>
  <c r="D109" i="43" s="1"/>
  <c r="D105" i="34" l="1"/>
  <c r="D107" i="34" s="1"/>
  <c r="D104" i="17"/>
  <c r="D106" i="17" s="1"/>
  <c r="D92" i="17" s="1"/>
  <c r="D93" i="35"/>
  <c r="D112" i="15"/>
  <c r="D114" i="15" s="1"/>
  <c r="D99" i="15"/>
  <c r="D98" i="15"/>
  <c r="D97" i="15"/>
  <c r="D95" i="43"/>
  <c r="D93" i="34" l="1"/>
  <c r="D93" i="17"/>
  <c r="D94" i="35"/>
  <c r="D98" i="35" s="1"/>
  <c r="D107" i="35" s="1"/>
  <c r="D108" i="35" s="1"/>
  <c r="D96" i="43"/>
  <c r="D97" i="43" s="1"/>
  <c r="D101" i="43" s="1"/>
  <c r="D110" i="43" s="1"/>
  <c r="D111" i="43" s="1"/>
  <c r="D94" i="34" l="1"/>
  <c r="D94" i="17"/>
  <c r="D98" i="17" s="1"/>
  <c r="D107" i="17" s="1"/>
  <c r="D108" i="17" s="1"/>
  <c r="D97" i="35"/>
  <c r="D96" i="35"/>
  <c r="D95" i="35"/>
  <c r="D110" i="35"/>
  <c r="D112" i="35" s="1"/>
  <c r="D113" i="43"/>
  <c r="D115" i="43" s="1"/>
  <c r="D100" i="43"/>
  <c r="D99" i="43"/>
  <c r="D98" i="43"/>
  <c r="D95" i="34" l="1"/>
  <c r="D99" i="34" s="1"/>
  <c r="D108" i="34" s="1"/>
  <c r="D109" i="34" s="1"/>
  <c r="D97" i="17"/>
  <c r="D96" i="17"/>
  <c r="D95" i="17"/>
  <c r="D110" i="17"/>
  <c r="D112" i="17" s="1"/>
  <c r="D97" i="34" l="1"/>
  <c r="D111" i="34"/>
  <c r="D113" i="34" s="1"/>
  <c r="D98" i="34"/>
  <c r="D96" i="34"/>
  <c r="C96" i="40"/>
  <c r="C100" i="40" s="1"/>
  <c r="D107" i="40"/>
  <c r="D85" i="40"/>
  <c r="C36" i="40"/>
  <c r="C24" i="40"/>
  <c r="C23" i="40"/>
  <c r="D16" i="40"/>
  <c r="D41" i="40" s="1"/>
  <c r="D66" i="40" s="1"/>
  <c r="D17" i="40" l="1"/>
  <c r="D58" i="40" l="1"/>
  <c r="D57" i="40"/>
  <c r="D44" i="40"/>
  <c r="D21" i="40"/>
  <c r="D28" i="40"/>
  <c r="D22" i="40"/>
  <c r="D103" i="40"/>
  <c r="D55" i="40"/>
  <c r="D32" i="40"/>
  <c r="D54" i="40"/>
  <c r="D31" i="40"/>
  <c r="D33" i="40"/>
  <c r="D62" i="40"/>
  <c r="C64" i="40" s="1"/>
  <c r="D64" i="40" s="1"/>
  <c r="D39" i="40"/>
  <c r="D30" i="40"/>
  <c r="D29" i="40"/>
  <c r="D35" i="40"/>
  <c r="D34" i="40"/>
  <c r="D23" i="40" l="1"/>
  <c r="D36" i="40"/>
  <c r="D49" i="40" s="1"/>
  <c r="D45" i="40"/>
  <c r="D50" i="40" s="1"/>
  <c r="D24" i="40" l="1"/>
  <c r="D59" i="40"/>
  <c r="D25" i="40"/>
  <c r="D48" i="40" s="1"/>
  <c r="D51" i="40" s="1"/>
  <c r="D56" i="40"/>
  <c r="D63" i="40" l="1"/>
  <c r="D104" i="40"/>
  <c r="D60" i="40"/>
  <c r="D65" i="40" l="1"/>
  <c r="D67" i="40" s="1"/>
  <c r="D72" i="40" s="1"/>
  <c r="D105" i="40"/>
  <c r="D74" i="40" l="1"/>
  <c r="D73" i="40"/>
  <c r="D71" i="40"/>
  <c r="D76" i="40"/>
  <c r="D75" i="40"/>
  <c r="D77" i="40" l="1"/>
  <c r="D84" i="40" s="1"/>
  <c r="D86" i="40" s="1"/>
  <c r="D106" i="40" l="1"/>
  <c r="D108" i="40" s="1"/>
  <c r="D94" i="40" l="1"/>
  <c r="D95" i="40" s="1"/>
  <c r="D96" i="40" l="1"/>
  <c r="D100" i="40" l="1"/>
  <c r="D109" i="40" s="1"/>
  <c r="D110" i="40" s="1"/>
  <c r="D114" i="40" s="1"/>
  <c r="D97" i="40" l="1"/>
  <c r="D99" i="40"/>
  <c r="D98" i="40"/>
  <c r="C98" i="42" l="1"/>
  <c r="C102" i="42" s="1"/>
  <c r="D109" i="42"/>
  <c r="D87" i="42"/>
  <c r="C37" i="42"/>
  <c r="C25" i="42"/>
  <c r="C24" i="42"/>
  <c r="D16" i="42"/>
  <c r="D17" i="42" l="1"/>
  <c r="D43" i="42"/>
  <c r="D18" i="42"/>
  <c r="D60" i="42" l="1"/>
  <c r="D59" i="42"/>
  <c r="D46" i="42"/>
  <c r="D105" i="42"/>
  <c r="D56" i="42"/>
  <c r="D40" i="42"/>
  <c r="D68" i="42"/>
  <c r="D64" i="42"/>
  <c r="C66" i="42" s="1"/>
  <c r="D66" i="42" s="1"/>
  <c r="D33" i="42"/>
  <c r="D22" i="42"/>
  <c r="D57" i="42"/>
  <c r="D31" i="42"/>
  <c r="D29" i="42"/>
  <c r="D30" i="42"/>
  <c r="D23" i="42"/>
  <c r="D35" i="42"/>
  <c r="D34" i="42"/>
  <c r="D36" i="42"/>
  <c r="D32" i="42"/>
  <c r="D24" i="42" l="1"/>
  <c r="D47" i="42"/>
  <c r="D52" i="42" s="1"/>
  <c r="D37" i="42"/>
  <c r="D51" i="42" s="1"/>
  <c r="D61" i="42" l="1"/>
  <c r="D58" i="42"/>
  <c r="D25" i="42"/>
  <c r="D26" i="42" s="1"/>
  <c r="D50" i="42" s="1"/>
  <c r="D53" i="42" s="1"/>
  <c r="D65" i="42" s="1"/>
  <c r="D62" i="42"/>
  <c r="D106" i="42" l="1"/>
  <c r="D67" i="42"/>
  <c r="D69" i="42" s="1"/>
  <c r="D107" i="42"/>
  <c r="D73" i="42" l="1"/>
  <c r="D75" i="42"/>
  <c r="D76" i="42"/>
  <c r="D78" i="42"/>
  <c r="D77" i="42"/>
  <c r="D74" i="42"/>
  <c r="D79" i="42" l="1"/>
  <c r="D86" i="42" l="1"/>
  <c r="D88" i="42" s="1"/>
  <c r="D108" i="42" l="1"/>
  <c r="D110" i="42" s="1"/>
  <c r="D96" i="42" s="1"/>
  <c r="D97" i="42" l="1"/>
  <c r="D98" i="42" s="1"/>
  <c r="D16" i="41"/>
  <c r="F12" i="20"/>
  <c r="F11" i="20"/>
  <c r="F10" i="20"/>
  <c r="F9" i="20"/>
  <c r="F8" i="20"/>
  <c r="F7" i="20"/>
  <c r="F19" i="20"/>
  <c r="F6" i="20"/>
  <c r="F5" i="20"/>
  <c r="F15" i="20"/>
  <c r="F14" i="20"/>
  <c r="F13" i="20"/>
  <c r="C96" i="41"/>
  <c r="C100" i="41" s="1"/>
  <c r="D107" i="41"/>
  <c r="D85" i="41"/>
  <c r="C36" i="41"/>
  <c r="C24" i="41"/>
  <c r="C23" i="41"/>
  <c r="F4" i="20"/>
  <c r="F16" i="20"/>
  <c r="F17" i="20"/>
  <c r="F18" i="20"/>
  <c r="F3" i="20"/>
  <c r="F21" i="20" l="1"/>
  <c r="D102" i="42"/>
  <c r="D111" i="42" s="1"/>
  <c r="D112" i="42" s="1"/>
  <c r="D99" i="42" s="1"/>
  <c r="D114" i="42"/>
  <c r="D116" i="42" s="1"/>
  <c r="D101" i="42"/>
  <c r="D100" i="42"/>
  <c r="D17" i="41"/>
  <c r="D41" i="41" l="1"/>
  <c r="D66" i="41" s="1"/>
  <c r="D58" i="41"/>
  <c r="D57" i="41"/>
  <c r="D44" i="41"/>
  <c r="D39" i="41"/>
  <c r="D28" i="41"/>
  <c r="D55" i="41"/>
  <c r="D34" i="41"/>
  <c r="D62" i="41"/>
  <c r="D21" i="41"/>
  <c r="D29" i="41"/>
  <c r="D31" i="41"/>
  <c r="D32" i="41"/>
  <c r="D54" i="41"/>
  <c r="D103" i="41"/>
  <c r="D22" i="41"/>
  <c r="D35" i="41"/>
  <c r="D30" i="41"/>
  <c r="D33" i="41"/>
  <c r="C64" i="41" l="1"/>
  <c r="D64" i="41" s="1"/>
  <c r="D45" i="41"/>
  <c r="D50" i="41" s="1"/>
  <c r="D36" i="41"/>
  <c r="D49" i="41" s="1"/>
  <c r="D23" i="41"/>
  <c r="D24" i="41" l="1"/>
  <c r="D25" i="41" s="1"/>
  <c r="D48" i="41" s="1"/>
  <c r="D51" i="41" s="1"/>
  <c r="D104" i="41" s="1"/>
  <c r="D56" i="41"/>
  <c r="D59" i="41"/>
  <c r="D60" i="41" l="1"/>
  <c r="D105" i="41" s="1"/>
  <c r="D63" i="41"/>
  <c r="D65" i="41" l="1"/>
  <c r="D67" i="41" s="1"/>
  <c r="D75" i="41" l="1"/>
  <c r="D74" i="41"/>
  <c r="D73" i="41"/>
  <c r="D72" i="41"/>
  <c r="D71" i="41"/>
  <c r="D76" i="41"/>
  <c r="D77" i="41" l="1"/>
  <c r="D84" i="41" s="1"/>
  <c r="D86" i="41" s="1"/>
  <c r="D106" i="41" s="1"/>
  <c r="D108" i="41" s="1"/>
  <c r="D94" i="41" s="1"/>
  <c r="D95" i="41" s="1"/>
  <c r="D96" i="41" l="1"/>
  <c r="D100" i="41" s="1"/>
  <c r="D109" i="41" s="1"/>
  <c r="D110" i="41" s="1"/>
  <c r="D112" i="41" s="1"/>
  <c r="D114" i="41" s="1"/>
  <c r="D99" i="41" l="1"/>
  <c r="D97" i="41"/>
  <c r="D98" i="41"/>
</calcChain>
</file>

<file path=xl/sharedStrings.xml><?xml version="1.0" encoding="utf-8"?>
<sst xmlns="http://schemas.openxmlformats.org/spreadsheetml/2006/main" count="4797" uniqueCount="320">
  <si>
    <t>ITEM</t>
  </si>
  <si>
    <t>DESCRIÇÃO</t>
  </si>
  <si>
    <t>CÓDIGO</t>
  </si>
  <si>
    <t>M2CONFECÇÃO DE ADESIVO BRILHO - CONFECÇÃO DE ADESIVO BRILHO COM PRETEÇÃO DE VERNIZ, IMPRESSÃO DIGITAL 4X0, 14440 dpi, 0,10 mm DE ESPRESSURA EM VÁRIOS FORMATOS</t>
  </si>
  <si>
    <t>UN - BANNER DUPLA FACE EM LONA B.O IMPRESSÃO DIGITAL 440GR/M2, 14440DPI,1,20X0,90M COM ACABAMENTO</t>
  </si>
  <si>
    <t>M2 - PLACA DE SINALIZAÇÃO INTERNA - CONFECÇÃO DE PLACA DE SINALIZAÇÃO DE PLACA INTERNA EM PS 2MM, IMPRESSÃO DIRETO NA CHAPA, MEDIDAS - DIVERSAS COM ACABAMENTOS EM CORTES RETOS</t>
  </si>
  <si>
    <t>M2 - PLOTAGEM EM VEÍCULOS - SERVIÇO DE PLOTAGEM EM VEÍCULOS - ADESIVO 0, 08 MM, COLA A BASE DE SOLVENTE, COM IMPRESSÃO UV, COM APLICAÇÃO, GARANTIA DE 18 MESES.</t>
  </si>
  <si>
    <t>UN - BANNER LONA, IMPRESSÃO DIGITAL 440GR/M2, BANNER LONA, IMPRESSÃO DIGITAL 440GR/M2, 1440DPI,  1,50X1,00M COM ACABAMENTO DE BASTÃO E ILHÓS A CADA 25 CM.</t>
  </si>
  <si>
    <t>UN - CONFECÇÃO DE FAIXA EM LONA - CONFECÇÃO DE FAIXA EM LONA, IMPRESSÃO DIGITAL 440GR/M2, 1440 DPI, 3,00X1,00 M COM ACABAMENTO DE BASTÃO OU ILHOS A CADA 25 CM.</t>
  </si>
  <si>
    <t>M2 - MT PELICULA DE CONTROLE SOLAR - MT PELICULA DE CONTROLE SOLAR PARA VEÍCULOS COM 50% DE VISIBILIDADE COM INSTALAÇÃO.</t>
  </si>
  <si>
    <t>UN - CAVALETE DE OBRAS - CONFECÇÕES DE CAVALETE DE OBRAS EM ESTRUTURA DE FERRO GALVANIZADO 15X15, CHAPA DE AÇO 20 COM MEDIDA DE 1,20 X1,00 DOS DOIS LADOS, COM ADESIVO BRILHO, IMPRESSÃO DIGITAL 4X4, 1440 DPI, 0,08 MM, COM ADESIVO REFLETIVO NA ESCRITA, ATENÇÃO NA COR BRANCA, ADESIVO TRANSPARENTE DE PROTEÇÃO NA COR BRANCA, ADESIVO TRANSPARENTE DE PROTEÇÃO TOTAL NA ESPRESSURA DE 0,10MM.</t>
  </si>
  <si>
    <t>UN - BONECO EM CORTE ROUTER  - FORMATO DE UMA PESSOA PARA SINALIZAÇÃO NA MEDIDA DE 1,80X0, 90M EM ESTRUTURA DE FERRO GALVANIZADO 15X15, CHAPA DE AÇO 20 COM 2 LADOS, COM ADESIVO BRILHO IMPRESSÃO DIGITAL 4X4, 1.4440DPI, 0,080MM. COM ADESIVO REFLETIVO NAS ESCRITAS NA COR BRANCA, ADESIVO TRANSPARENTE DE PROTEÇÃO TOTAL NA ESPESSURA DE 0,10MM.</t>
  </si>
  <si>
    <t>M2 - PELICULA DE CONTROLE SOLAR - PELICULA DE CONTROLE SOLAR COM 50% DE VISIBILIDADE COM INSTALAÇÃO</t>
  </si>
  <si>
    <t>PELZ SERIART</t>
  </si>
  <si>
    <t>QUANT.</t>
  </si>
  <si>
    <t>M²</t>
  </si>
  <si>
    <t>UN</t>
  </si>
  <si>
    <t>CÓPIA&amp;CIA</t>
  </si>
  <si>
    <t xml:space="preserve">PRESS </t>
  </si>
  <si>
    <t>BIRÔERRE</t>
  </si>
  <si>
    <t>MP. COMUM.</t>
  </si>
  <si>
    <t>IN SCREEN</t>
  </si>
  <si>
    <t>MEGA PLOTTER</t>
  </si>
  <si>
    <t>VALOR TOTAL</t>
  </si>
  <si>
    <t>MORAES</t>
  </si>
  <si>
    <t>VALOR MÉDIO</t>
  </si>
  <si>
    <t>MW AUTO CENTER</t>
  </si>
  <si>
    <t xml:space="preserve">VALOR MÉDIO </t>
  </si>
  <si>
    <t>M²- IMRESSÃO EM BANNER 4 CORES</t>
  </si>
  <si>
    <t>OBS: FORAM USADOS COMO PARÂMETRO, OS ORÇAMENTOS DE TODAS AS EMPRESAS.</t>
  </si>
  <si>
    <t xml:space="preserve">Planilha conforme Anexo VII-D da IN 05/2017 </t>
  </si>
  <si>
    <t>Discriminação dos Serviços (dados referentes à contratação)</t>
  </si>
  <si>
    <t>A</t>
  </si>
  <si>
    <t>Data da apresentação da proposta (dia/mês/ano)</t>
  </si>
  <si>
    <t>B</t>
  </si>
  <si>
    <t>Município/UF</t>
  </si>
  <si>
    <t>Balneário Camboriú (SC)</t>
  </si>
  <si>
    <t>C</t>
  </si>
  <si>
    <t>Ano Acordo, Convenção ou Sentença Normativa em Dissídio Coletivo</t>
  </si>
  <si>
    <t>E</t>
  </si>
  <si>
    <t>F</t>
  </si>
  <si>
    <t>G</t>
  </si>
  <si>
    <t>H</t>
  </si>
  <si>
    <t>Nº de meses de execução contratual</t>
  </si>
  <si>
    <t>12 meses</t>
  </si>
  <si>
    <t>Identificação do Serviço</t>
  </si>
  <si>
    <t>Tipo de serviço</t>
  </si>
  <si>
    <t>Dados complementares para composição dos custos referentes à mão de obra</t>
  </si>
  <si>
    <t>Salário mínimo vigente</t>
  </si>
  <si>
    <t>Módulo 1 - Composição da Remuneração</t>
  </si>
  <si>
    <t>Composição da Remuneração</t>
  </si>
  <si>
    <t>Valor (R$)</t>
  </si>
  <si>
    <t>D</t>
  </si>
  <si>
    <t>Total</t>
  </si>
  <si>
    <t>2.1</t>
  </si>
  <si>
    <t>13º (décimo terceiro) Salário e Adicional de Férias</t>
  </si>
  <si>
    <t>13º (décimo terceiro) Salário</t>
  </si>
  <si>
    <t>Adicional de Férias</t>
  </si>
  <si>
    <t>2.2</t>
  </si>
  <si>
    <t>GPS, FGTS e outras contribuições</t>
  </si>
  <si>
    <t>Percentual (%)</t>
  </si>
  <si>
    <t>INSS</t>
  </si>
  <si>
    <t>Salário Educação</t>
  </si>
  <si>
    <t>SESC ou SESI</t>
  </si>
  <si>
    <t>SENAI - SENAC</t>
  </si>
  <si>
    <t>SEBRAE</t>
  </si>
  <si>
    <t>INCRA</t>
  </si>
  <si>
    <t>FGTS</t>
  </si>
  <si>
    <t>2.3</t>
  </si>
  <si>
    <t>Benefícios Mensais e Diários</t>
  </si>
  <si>
    <t>Encargos e Benefícios Anuais, Mensais e Diários</t>
  </si>
  <si>
    <t>13º (décimo terceiro) Salário, Adicional de Férias</t>
  </si>
  <si>
    <t>Provisão para Rescisão</t>
  </si>
  <si>
    <t>Aviso Prévio Indenizado</t>
  </si>
  <si>
    <t>Incidência do FGTS sobre o Aviso Prévio Indenizado</t>
  </si>
  <si>
    <t>Multa do FGTS e contribuição social sobre o Aviso Prévio Indenizado</t>
  </si>
  <si>
    <t>Aviso Prévio Trabalhado</t>
  </si>
  <si>
    <t>Incidência dos encargos do submódulo 2.2 sobre o Aviso Prévio Trabalhado</t>
  </si>
  <si>
    <t>Multa do FGTS e contribuição social sobre o Aviso Prévio Trabalhado</t>
  </si>
  <si>
    <t>MÓDULO 4 – CUSTO DE REPOSIÇÃO DO PROFISSIONAL AUSENTE</t>
  </si>
  <si>
    <t>Submódulo 4.1 - Ausências Legais</t>
  </si>
  <si>
    <t>4.1</t>
  </si>
  <si>
    <t>Ausências Legais</t>
  </si>
  <si>
    <t>Férias</t>
  </si>
  <si>
    <t>Licença-Paternidade</t>
  </si>
  <si>
    <t>Ausência por acidente de trabalho</t>
  </si>
  <si>
    <t>Afastamento Maternidade</t>
  </si>
  <si>
    <t>4.2</t>
  </si>
  <si>
    <t>Intrajornada</t>
  </si>
  <si>
    <t>Intervalo para repouso ou alimentação</t>
  </si>
  <si>
    <t>Custo de Reposição do Profissional Ausente</t>
  </si>
  <si>
    <t>MÓDULO 5 – INSUMOS DIVERSOS</t>
  </si>
  <si>
    <t>Insumos Diversos</t>
  </si>
  <si>
    <t>Custos Indiretos, Tributos e Lucro</t>
  </si>
  <si>
    <t xml:space="preserve">Custos Indiretos </t>
  </si>
  <si>
    <t xml:space="preserve">Lucro </t>
  </si>
  <si>
    <t xml:space="preserve">Tributos - Simples Nacional </t>
  </si>
  <si>
    <t>2. QUADRO-RESUMO DO CUSTO POR EMPREGADO</t>
  </si>
  <si>
    <t>Mão de obra vinculada à execução contratual (valor por empregado)</t>
  </si>
  <si>
    <t>Módulo 2 - Encargos e Benefícios Anuais, Mensais e Diários</t>
  </si>
  <si>
    <t>Módulo 3 - Provisão para Rescisão</t>
  </si>
  <si>
    <t>Módulo 4 - Custo de Reposição do Profissional Ausente</t>
  </si>
  <si>
    <t>Módulo 5 - Insumos Diversos</t>
  </si>
  <si>
    <t>Subtotal (A + B +C+ D+E)</t>
  </si>
  <si>
    <t>Módulo 6 – Custos Indiretos, Tributos e Lucro</t>
  </si>
  <si>
    <t>Valor Total por Empregado</t>
  </si>
  <si>
    <t>Valor total mensal</t>
  </si>
  <si>
    <t>Valor total global</t>
  </si>
  <si>
    <t>Quantidade de meses</t>
  </si>
  <si>
    <t>Quantidade</t>
  </si>
  <si>
    <t>Incidência 2.2</t>
  </si>
  <si>
    <t>Subtotal</t>
  </si>
  <si>
    <t>Módulo 1 - Remuneração</t>
  </si>
  <si>
    <t xml:space="preserve">Acréscimo das Férias com incidência do 2.2 </t>
  </si>
  <si>
    <t>Descontos do Vale Transporte e do Vale Alimentação</t>
  </si>
  <si>
    <t>BCCS</t>
  </si>
  <si>
    <t>Auxílio doença</t>
  </si>
  <si>
    <t>Faltas legais</t>
  </si>
  <si>
    <t>Jornada de Trabalho</t>
  </si>
  <si>
    <t>PROFISSIONAL</t>
  </si>
  <si>
    <t>REMUNERAÇÃO ANUAL</t>
  </si>
  <si>
    <t xml:space="preserve"> QUADRO RESUMO DA CONTRATAÇÃO</t>
  </si>
  <si>
    <t>Motorista</t>
  </si>
  <si>
    <t>REMUNERAÇÃO MENSAL</t>
  </si>
  <si>
    <t>QUANTIDADE</t>
  </si>
  <si>
    <t>30 horas</t>
  </si>
  <si>
    <t>Assistente Administrativo</t>
  </si>
  <si>
    <t>SAT (RATxFAP)</t>
  </si>
  <si>
    <t>Cargo</t>
  </si>
  <si>
    <t>Transporte (Cláusula 14ª da CCT)</t>
  </si>
  <si>
    <t>Memória de cálculo: (2xVTx22-SBx6%)</t>
  </si>
  <si>
    <t>Memória de cálculo: (SB÷220x180)</t>
  </si>
  <si>
    <t>Memória de cálculo: (27,12x22-1%)</t>
  </si>
  <si>
    <t>Memória de cálculo: (RTx7%)</t>
  </si>
  <si>
    <t>SB: Salário-Base</t>
  </si>
  <si>
    <t>RT: Remuneração Total</t>
  </si>
  <si>
    <t>VT: Vale Transporte</t>
  </si>
  <si>
    <t>Assiduidade (Cláusula 11ª da CCT)</t>
  </si>
  <si>
    <t>Seguro de Vida (Cláusula 15ª da CCT)</t>
  </si>
  <si>
    <t>Benefício de assistência ao trabalhador (Cláusula 17ª da CCT)</t>
  </si>
  <si>
    <t>Auxílio Alimentação (Cláusula 13ª e § 2º da CCT)</t>
  </si>
  <si>
    <t>Memória de cálculo: (RTx1%)</t>
  </si>
  <si>
    <t>Uniformes e Equipamentos de Proteção Individual</t>
  </si>
  <si>
    <t>Memória de cálculo: (RTx0,417%)</t>
  </si>
  <si>
    <t>Memória de cálculo: (RTx0,0334%)</t>
  </si>
  <si>
    <t>Memória de cálculo: (RT+STM²x3,440%)</t>
  </si>
  <si>
    <t>Contribuição Assistencial Patronal Negocial (Cláusula 47ª da CCT)</t>
  </si>
  <si>
    <t>Memória de cálculo: (BCCSx8,33%)</t>
  </si>
  <si>
    <t>Memória de cálculo: (BCCSx0,222%)</t>
  </si>
  <si>
    <t>Memória de cálculo: (BCCSx0,020%)</t>
  </si>
  <si>
    <t>Memória de cálculo: (BCCSx0,028%)</t>
  </si>
  <si>
    <t>Memória de cálculo: (BCCSx0,360%)</t>
  </si>
  <si>
    <t>Memória de cálculo: (BCCSx0,039%)</t>
  </si>
  <si>
    <t>BCCS: Base de Cálculo do Custo do Substituto</t>
  </si>
  <si>
    <t>Memória de cálculo: (STGx5%)</t>
  </si>
  <si>
    <t>STG: Subtotal Geral (A+B+C+D+E)</t>
  </si>
  <si>
    <t>Submódulo 4.2 – Intrajornada</t>
  </si>
  <si>
    <t>Quadro-Resumo do Módulo 4 – Custo de Reposição do Profissional Ausente</t>
  </si>
  <si>
    <t xml:space="preserve">Base de Cálculo do Custo do Substituto - BCCS = Módulos 1 + 2 + Férias - (V. Transporte e V. Alimentação) + Módulo 3 </t>
  </si>
  <si>
    <t>Quadro-Resumo do Módulo 2 – Encargos e Benefícios anuais, mensais e diários</t>
  </si>
  <si>
    <t>MÓDULO 2 – ENCARGOS E BENEFÍCIOS ANUAIS, MENSAIS E DIÁRIOS</t>
  </si>
  <si>
    <t>Submódulo 2.1 – 13º (décimo terceiro) Salário e Adicional de Férias</t>
  </si>
  <si>
    <t>Memória de cálculo: (RT+STM1x0,060%)</t>
  </si>
  <si>
    <t>STM2: Subtotal do Módulo 2</t>
  </si>
  <si>
    <t>Memória de cálculo: (TM1+TM2+TM3+TM4+TM5+CI+Lx0,65%+3,00%+2,50%/1-0,65%+3,00%+2,50%)</t>
  </si>
  <si>
    <t>UNIDADE</t>
  </si>
  <si>
    <t xml:space="preserve">VALOR UNITÁRIO </t>
  </si>
  <si>
    <t>PAR</t>
  </si>
  <si>
    <t>VALOR TOTAL MENSAL</t>
  </si>
  <si>
    <t>Memória de cálculo: (TM1+TM2+TM3+TM4+TM5)</t>
  </si>
  <si>
    <t>Memória de cálculo: (STG+TM6)</t>
  </si>
  <si>
    <t>TM1; TM2; TM3; TM4; TM5 E TM6: Total Módulos 1, 2, 3, 4, 5 e 6</t>
  </si>
  <si>
    <t>Memória de cálculo: (VTEx2)</t>
  </si>
  <si>
    <t>VTE: Valor Total por Empregado</t>
  </si>
  <si>
    <t>Memória de cálculo: (VTMx12)</t>
  </si>
  <si>
    <t>VTM: Valor Total Mensal</t>
  </si>
  <si>
    <t>SIGLAS:</t>
  </si>
  <si>
    <t>Auxiliar de Serviços Gerais</t>
  </si>
  <si>
    <t>Memória de cálculo: (SBx20%)</t>
  </si>
  <si>
    <t>Salário-Base (Cláusula 3ª e § 6º da CCT)</t>
  </si>
  <si>
    <t>Adicional de Insalubridade 20% (Cláusula 3ª da CCT)</t>
  </si>
  <si>
    <t>Cesta Básica (Cláusula 12ª da CCT)</t>
  </si>
  <si>
    <t>AUXILIAR DE SERVIÇOS GERAIS</t>
  </si>
  <si>
    <t>UNIFORME CAMISA MANGA LONGA</t>
  </si>
  <si>
    <t>UNIFORME CAMISA MANGA CURTA</t>
  </si>
  <si>
    <t>UNIFORME CALÇA</t>
  </si>
  <si>
    <t xml:space="preserve">CALÇADO DE ENCAIXE DE SEGURANÇA </t>
  </si>
  <si>
    <t>CINTO</t>
  </si>
  <si>
    <t>SAPATO SOCIAL</t>
  </si>
  <si>
    <t>CALÇA SOCIAL OU JEANS</t>
  </si>
  <si>
    <t>CRACHÁ</t>
  </si>
  <si>
    <t>CAMISA SOCIAL OU GOLA POLO COM LOGO DA EMPRESA</t>
  </si>
  <si>
    <t>BOTA IMPERMEÁVEL CANO MÉDIO</t>
  </si>
  <si>
    <t>ÓCULOS DE SEGURANÇA INCOLOR</t>
  </si>
  <si>
    <t>Recepcionista</t>
  </si>
  <si>
    <t>Memória de cálculo: (VTEx4)</t>
  </si>
  <si>
    <t>BONÉ</t>
  </si>
  <si>
    <t>TONFA</t>
  </si>
  <si>
    <t>PORTA TONFA</t>
  </si>
  <si>
    <t>CAPA DE CHUVA</t>
  </si>
  <si>
    <t>LIVRO DE OCORRÊNCIAS</t>
  </si>
  <si>
    <t>ASSISTENTE ADMINISTRATIVO E RECEPCIONISTA</t>
  </si>
  <si>
    <t>Vigilante Desarmado</t>
  </si>
  <si>
    <t>CUSTO UNIFORMES</t>
  </si>
  <si>
    <t>MOTORISTA</t>
  </si>
  <si>
    <t>Uniformes</t>
  </si>
  <si>
    <t>Adicional de Insalubridade 30% (Cláusula 10ª da CCT)</t>
  </si>
  <si>
    <t>Salário-Base (Cláusula 3ª e 40ª da CCT)</t>
  </si>
  <si>
    <t>Memória de cálculo: (27,12x22-20%)</t>
  </si>
  <si>
    <t>Memória de cálculo: (2xVTx22)</t>
  </si>
  <si>
    <t>Seguro de Vida (Cláusula 14ª da CCT)</t>
  </si>
  <si>
    <t>Transporte (Cláusula 13ª da CCT)</t>
  </si>
  <si>
    <t>Auxílio Alimentação (Cláusula 12ª e § 2º da CCT)</t>
  </si>
  <si>
    <t>CUSTO UNIFORMES E EQUIPAMENTOS DE PROTEÇÃO INDIVIDUAL</t>
  </si>
  <si>
    <t>VIGILANTE DESARMADO</t>
  </si>
  <si>
    <t>LUVA DE LÁTEX</t>
  </si>
  <si>
    <t>Contribuição Assistencial Patronal Negocial (Cláusula 44ª da CCT)</t>
  </si>
  <si>
    <t>Memória de cálculo: (VTEx1)</t>
  </si>
  <si>
    <t>Psicopedagogo</t>
  </si>
  <si>
    <t>Enfermeiro</t>
  </si>
  <si>
    <t>Adicional de Insalubridade 20% (Lei Federal nº 14.434/2022)</t>
  </si>
  <si>
    <t>Salário-Base (Lei Federal nº 14.434/2022)</t>
  </si>
  <si>
    <t>Memória de cálculo: (SMx20%)</t>
  </si>
  <si>
    <t>SM: Salário Mínimo</t>
  </si>
  <si>
    <t>SINDSAÚDE (SC001187/2025)</t>
  </si>
  <si>
    <t>SEAC (SC000101/2026)</t>
  </si>
  <si>
    <t>SINVAC (SC000203/2026)</t>
  </si>
  <si>
    <t>Auxílio Creche (Cláusula 15ª da CCT)</t>
  </si>
  <si>
    <t>Memória de cálculo: (SBx10%)</t>
  </si>
  <si>
    <t>Técnico de Enfermagem</t>
  </si>
  <si>
    <t>C.1</t>
  </si>
  <si>
    <t>C.2</t>
  </si>
  <si>
    <t>C.3</t>
  </si>
  <si>
    <t>ISS</t>
  </si>
  <si>
    <t>COFINS</t>
  </si>
  <si>
    <t>PIS</t>
  </si>
  <si>
    <t>Auxílio Alimentação (Justificativa e Cláusula 13ª da CCT)</t>
  </si>
  <si>
    <t>Adicional Responsável Técnico 20% (Justificativa)</t>
  </si>
  <si>
    <t>Enfermeiro Responsável Técnico</t>
  </si>
  <si>
    <t>Salário normativo da categoria profissional (Média dos orçamentos)</t>
  </si>
  <si>
    <t>Médico Clínico Geral</t>
  </si>
  <si>
    <t>Médico Psiquiatra</t>
  </si>
  <si>
    <t>SINDFAR (SC000760/2025)</t>
  </si>
  <si>
    <t>Farmacêutico</t>
  </si>
  <si>
    <t>Salário-Base (Cláusula 3ª da CCT)</t>
  </si>
  <si>
    <t>Salário-Base (Cláusula 3ª e Cláusula 4ª, § 1º da CCT)</t>
  </si>
  <si>
    <t>Adicional de Insalubridade 20% (Cláusula 12ª da CCT)</t>
  </si>
  <si>
    <t>Auxílio Alimentação (Cláusula 13ª da CCT)</t>
  </si>
  <si>
    <t>Contribuição Negocial Patronal (Cláusula 33ª da CCT)</t>
  </si>
  <si>
    <t>SNC: Salário Normativo da Categoria</t>
  </si>
  <si>
    <t>Memória de cálculo: (SNCx12%÷36)</t>
  </si>
  <si>
    <t>Memória de cálculo: (27,12x22) -&gt; Valor estipulado na Cláusula 13ª § 2ª da CCT do SEAC</t>
  </si>
  <si>
    <t>Psicólogo</t>
  </si>
  <si>
    <t>Salário-Base (Média dos orçamentos)</t>
  </si>
  <si>
    <t>Assistente Social</t>
  </si>
  <si>
    <t>Nutricionista</t>
  </si>
  <si>
    <t>Memória de cálculo: (R$166,57-R$7,61)</t>
  </si>
  <si>
    <t>Cesta Básica (Cláusula 12ª e § 3º da CCT)</t>
  </si>
  <si>
    <t>Auxílio Creche (Cláusula 13ª da CCT)</t>
  </si>
  <si>
    <t>Educador físico</t>
  </si>
  <si>
    <t>40 horas</t>
  </si>
  <si>
    <t>SINUSC (SC000067/2026)</t>
  </si>
  <si>
    <t>Arteterapeuta</t>
  </si>
  <si>
    <t>Terapeuta Ocupacional</t>
  </si>
  <si>
    <t>Memória de cálculo: (SB÷220x200)</t>
  </si>
  <si>
    <t>MÉDICO PSIQUIATRA INFANTOJUVENIL</t>
  </si>
  <si>
    <t>MÉDICO CLÍNICO GERAL</t>
  </si>
  <si>
    <t>ENFERMEIRO RESPONSÁVEL TÉCNICO</t>
  </si>
  <si>
    <t>ENFERMEIRO ASSISTENCIAL</t>
  </si>
  <si>
    <t>TÉCNICO DE ENFERMAGEM</t>
  </si>
  <si>
    <t>FARMACÊUTICO</t>
  </si>
  <si>
    <t>PSICÓLOGO</t>
  </si>
  <si>
    <t>ASSISTENTE SOCIAL</t>
  </si>
  <si>
    <t>NUTRICIONISTA</t>
  </si>
  <si>
    <t>EDUCADOR FÍSICO</t>
  </si>
  <si>
    <t>ARTETERAPEUTA</t>
  </si>
  <si>
    <t>TERAPEUTA OCUPACIONAL</t>
  </si>
  <si>
    <t>PSICOPEDAGOGO</t>
  </si>
  <si>
    <t>RECEPCIONISTA</t>
  </si>
  <si>
    <t>ASSISTENTE ADMINISTRATIVO</t>
  </si>
  <si>
    <t>VIGILANTE</t>
  </si>
  <si>
    <t>Memória de cálculo: (RT+STM²x0,060%)</t>
  </si>
  <si>
    <t>Memória de cálculo: (STG+CIx10%)</t>
  </si>
  <si>
    <t>CI: Custo Indireto</t>
  </si>
  <si>
    <t>Memória de cálculo: (RTx1,940%)</t>
  </si>
  <si>
    <t>Memória de cálculo: (RTx0,72%)</t>
  </si>
  <si>
    <t>Submódulo 2.2 – Encargos Previdenciários (GPS), Fundo de Garantia por Tempo de Serviço (FGTS) e outras contribuições</t>
  </si>
  <si>
    <t>Submódulo 2.3 – Benefícios Mensais e Diários</t>
  </si>
  <si>
    <t>MÓDULO 3 – PROVISÃO PARA RESCISÃO (96% TRABALHADO / 4% INDENIZADO)</t>
  </si>
  <si>
    <t>MÓDULO 1 – COMPOSIÇÃO DA REMUNERAÇÃO</t>
  </si>
  <si>
    <t>MÓDULO 6 – CUSTOS INDIRETOS, TRIBUTOS E LUCRO</t>
  </si>
  <si>
    <t>MÓDULO 3 – PROVISÃO PARA RESCISÃO (96% TRABALHO / 4% INDENIZADO)</t>
  </si>
  <si>
    <t>MÓDULO 1 –COMPOSIÇÃO DA REMUNERAÇÃO</t>
  </si>
  <si>
    <t>MÓDULO 3 – PROVISÃO PARA RESCISÃO (94% TRABALHO / 6% INDENIZADO)</t>
  </si>
  <si>
    <t>Memória de cálculo: (27,12x22-9,4%SM) -&gt; Valor estipulado na Cláusula 13ª § 2ª da CCT do SEAC, descontado o percentual limite da Cláusula 13ª desta CCT</t>
  </si>
  <si>
    <t>PSIQUIATRA</t>
  </si>
  <si>
    <t>CLÍNICO GERAL</t>
  </si>
  <si>
    <t>LUVA DE BORRACHA</t>
  </si>
  <si>
    <t>Adicional de Insalubridade 20%</t>
  </si>
  <si>
    <t xml:space="preserve">Adicional de Insalubridade 20% </t>
  </si>
  <si>
    <t>Auxílio Creche (Cláusula 14ª da CCT)</t>
  </si>
  <si>
    <t>Mês</t>
  </si>
  <si>
    <t>RÁDIO COMUNICADOR*</t>
  </si>
  <si>
    <t>COLETE A PROVA DE BALAS*</t>
  </si>
  <si>
    <t>CAIXA (COM 100 UNIDADES)</t>
  </si>
  <si>
    <t>VAN DE 15 LUGARES</t>
  </si>
  <si>
    <t>VEÍCULO DE 7 LUGARES</t>
  </si>
  <si>
    <t>CUSTO VEÍCULOS</t>
  </si>
  <si>
    <t>TODOS OS POSTOS</t>
  </si>
  <si>
    <t>Memória de cálculo: R$ 1105,61x1÷60 (vida útil de 5 anos-60 meses)</t>
  </si>
  <si>
    <t>Memória de cálculo: R$ 482,55x1÷60 (vida útil de 6 anos-60 meses)</t>
  </si>
  <si>
    <t>Memória de cálculo: R$ 14.151,92÷36 (quantidade de profissionais)</t>
  </si>
  <si>
    <t>Memória de cálculo: R$ 4.809,21÷36 (quantidade de profissionais)</t>
  </si>
  <si>
    <t xml:space="preserve">Veículos </t>
  </si>
  <si>
    <t>Veículos</t>
  </si>
  <si>
    <t>-</t>
  </si>
  <si>
    <t>Salário normativo da categoria profissional (Mediana dos orçamentos)</t>
  </si>
  <si>
    <t>Salário-Base (Mediana dos orçamentos)</t>
  </si>
  <si>
    <t>Salário normativo da categoria profissional (Lei Federal nº 14.434/2022)</t>
  </si>
  <si>
    <t>Salário normativo da categoria profissional (Cláusula 3ª da CCT)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</si>
</sst>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164" formatCode="&quot;R$&quot;\ #,##0.00;[Red]&quot;R$&quot;\ #,##0.00"/>
    <numFmt numFmtId="165" formatCode="* #,##0.00\ ;\-* #,##0.00\ ;* \-#\ ;@\ "/>
    <numFmt numFmtId="166" formatCode="0.000%"/>
    <numFmt numFmtId="167" formatCode="0.0000%"/>
    <numFmt numFmtId="168" formatCode="_-[$R$-416]\ * #,##0.00_-;\-[$R$-416]\ * #,##0.00_-;_-[$R$-416]\ * &quot;-&quot;??_-;_-@_-"/>
    <numFmt numFmtId="169" formatCode="_-&quot;R$&quot;\ * #,##0.0000_-;\-&quot;R$&quot;\ * #,##0.0000_-;_-&quot;R$&quot;\ * &quot;-&quot;????_-;_-@_-"/>
    <numFmt numFmtId="170" formatCode="_-&quot;R$&quot;\ * #,##0.00_-;\-&quot;R$&quot;\ * #,##0.00_-;_-&quot;R$&quot;\ * &quot;-&quot;????_-;_-@_-"/>
  </numFmts>
  <fonts count="29" x14ac:knownFonts="1">
    <font>
      <sz val="11"/>
      <color theme="1"/>
      <name val="Calibri"/>
      <family val="2"/>
      <scheme val="minor"/>
    </font>
    <font>
      <b/>
      <sz val="11"/>
      <color rgb="FF000000"/>
      <name val="Calibri"/>
      <family val="2"/>
      <charset val="1"/>
    </font>
    <font>
      <sz val="9"/>
      <color rgb="FF000000"/>
      <name val="Arial"/>
      <family val="2"/>
      <charset val="1"/>
    </font>
    <font>
      <b/>
      <sz val="8"/>
      <color rgb="FF000000"/>
      <name val="Calibri"/>
      <family val="2"/>
      <charset val="1"/>
    </font>
    <font>
      <sz val="8"/>
      <color rgb="FF000000"/>
      <name val="Arial"/>
      <family val="2"/>
      <charset val="1"/>
    </font>
    <font>
      <b/>
      <i/>
      <sz val="8"/>
      <color rgb="FFC00000"/>
      <name val="Arial"/>
      <family val="2"/>
    </font>
    <font>
      <b/>
      <i/>
      <sz val="8"/>
      <color rgb="FFFF0000"/>
      <name val="Arial"/>
      <family val="2"/>
    </font>
    <font>
      <b/>
      <sz val="11"/>
      <color theme="1"/>
      <name val="Calibri"/>
      <family val="2"/>
      <scheme val="minor"/>
    </font>
    <font>
      <b/>
      <sz val="8"/>
      <color rgb="FF000000"/>
      <name val="Arial"/>
      <family val="2"/>
      <charset val="1"/>
    </font>
    <font>
      <b/>
      <i/>
      <sz val="8"/>
      <color rgb="FF000000"/>
      <name val="Arial"/>
      <family val="2"/>
      <charset val="1"/>
    </font>
    <font>
      <b/>
      <sz val="9"/>
      <color rgb="FF000000"/>
      <name val="Arial"/>
      <family val="2"/>
      <charset val="1"/>
    </font>
    <font>
      <b/>
      <i/>
      <sz val="8"/>
      <color rgb="FF000000"/>
      <name val="Arial"/>
      <family val="2"/>
    </font>
    <font>
      <sz val="11"/>
      <color theme="1"/>
      <name val="Calibri"/>
      <family val="2"/>
      <scheme val="minor"/>
    </font>
    <font>
      <b/>
      <sz val="12"/>
      <color theme="1"/>
      <name val="Times New Roman"/>
      <family val="1"/>
    </font>
    <font>
      <sz val="12"/>
      <color theme="1"/>
      <name val="Times New Roman"/>
      <family val="1"/>
    </font>
    <font>
      <b/>
      <sz val="20"/>
      <color theme="1"/>
      <name val="Times New Roman"/>
      <family val="1"/>
    </font>
    <font>
      <sz val="10"/>
      <color theme="1"/>
      <name val="Calibri"/>
      <family val="2"/>
      <scheme val="minor"/>
    </font>
    <font>
      <b/>
      <sz val="10"/>
      <color theme="1"/>
      <name val="Arial Narrow"/>
      <family val="2"/>
    </font>
    <font>
      <sz val="9"/>
      <color theme="1"/>
      <name val="Times New Roman"/>
      <family val="1"/>
    </font>
    <font>
      <sz val="9"/>
      <color theme="1"/>
      <name val="Calibri"/>
      <family val="2"/>
      <scheme val="minor"/>
    </font>
    <font>
      <sz val="8"/>
      <color theme="1"/>
      <name val="Times New Roman"/>
      <family val="1"/>
    </font>
    <font>
      <b/>
      <sz val="10"/>
      <color theme="1"/>
      <name val="Times New Roman"/>
      <family val="1"/>
    </font>
    <font>
      <sz val="10"/>
      <color theme="1"/>
      <name val="Times New Roman"/>
      <family val="1"/>
    </font>
    <font>
      <sz val="10"/>
      <name val="Times New Roman"/>
      <family val="1"/>
    </font>
    <font>
      <sz val="10"/>
      <color rgb="FFFF0000"/>
      <name val="Times New Roman"/>
      <family val="1"/>
    </font>
    <font>
      <b/>
      <sz val="10"/>
      <color rgb="FF000000"/>
      <name val="Times New Roman"/>
      <family val="1"/>
    </font>
    <font>
      <sz val="10"/>
      <color rgb="FF000000"/>
      <name val="Times New Roman"/>
      <family val="1"/>
    </font>
    <font>
      <b/>
      <sz val="10"/>
      <name val="Times New Roman"/>
      <family val="1"/>
    </font>
    <font>
      <sz val="11"/>
      <name val="Calibri"/>
      <family val="2"/>
      <scheme val="minor"/>
    </font>
  </fonts>
  <fills count="23">
    <fill>
      <patternFill patternType="none"/>
    </fill>
    <fill>
      <patternFill patternType="gray125"/>
    </fill>
    <fill>
      <patternFill patternType="solid">
        <fgColor theme="3"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rgb="FFFFCCFF"/>
        <bgColor indexed="64"/>
      </patternFill>
    </fill>
    <fill>
      <patternFill patternType="solid">
        <fgColor theme="6" tint="-0.249977111117893"/>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C00000"/>
        <bgColor indexed="64"/>
      </patternFill>
    </fill>
    <fill>
      <patternFill patternType="solid">
        <fgColor rgb="FFD9D9D9"/>
        <bgColor rgb="FFDDDDDD"/>
      </patternFill>
    </fill>
    <fill>
      <patternFill patternType="solid">
        <fgColor theme="0"/>
        <bgColor rgb="FFFFFFCC"/>
      </patternFill>
    </fill>
    <fill>
      <patternFill patternType="solid">
        <fgColor rgb="FFFFFFFF"/>
        <bgColor rgb="FFFFFFCC"/>
      </patternFill>
    </fill>
    <fill>
      <patternFill patternType="solid">
        <fgColor theme="0"/>
        <bgColor rgb="FFFFFF00"/>
      </patternFill>
    </fill>
    <fill>
      <patternFill patternType="solid">
        <fgColor rgb="FFDDDDDD"/>
        <bgColor rgb="FFD9D9D9"/>
      </patternFill>
    </fill>
    <fill>
      <patternFill patternType="solid">
        <fgColor theme="0" tint="-0.14999847407452621"/>
        <bgColor rgb="FFDDDDDD"/>
      </patternFill>
    </fill>
    <fill>
      <patternFill patternType="solid">
        <fgColor rgb="FFFFFFFF"/>
        <bgColor indexed="64"/>
      </patternFill>
    </fill>
  </fills>
  <borders count="72">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medium">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medium">
        <color indexed="64"/>
      </bottom>
      <diagonal/>
    </border>
    <border>
      <left style="thick">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style="medium">
        <color auto="1"/>
      </top>
      <bottom style="medium">
        <color auto="1"/>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auto="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hair">
        <color auto="1"/>
      </left>
      <right style="medium">
        <color indexed="64"/>
      </right>
      <top style="medium">
        <color indexed="64"/>
      </top>
      <bottom style="medium">
        <color indexed="64"/>
      </bottom>
      <diagonal/>
    </border>
    <border>
      <left/>
      <right style="thin">
        <color indexed="64"/>
      </right>
      <top/>
      <bottom/>
      <diagonal/>
    </border>
    <border>
      <left style="hair">
        <color auto="1"/>
      </left>
      <right style="hair">
        <color auto="1"/>
      </right>
      <top style="medium">
        <color indexed="64"/>
      </top>
      <bottom style="medium">
        <color indexed="64"/>
      </bottom>
      <diagonal/>
    </border>
    <border>
      <left style="hair">
        <color auto="1"/>
      </left>
      <right style="hair">
        <color auto="1"/>
      </right>
      <top style="medium">
        <color auto="1"/>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auto="1"/>
      </left>
      <right style="medium">
        <color auto="1"/>
      </right>
      <top style="medium">
        <color indexed="64"/>
      </top>
      <bottom/>
      <diagonal/>
    </border>
    <border>
      <left style="hair">
        <color auto="1"/>
      </left>
      <right/>
      <top style="medium">
        <color auto="1"/>
      </top>
      <bottom/>
      <diagonal/>
    </border>
    <border>
      <left style="hair">
        <color auto="1"/>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auto="1"/>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auto="1"/>
      </left>
      <right style="medium">
        <color auto="1"/>
      </right>
      <top/>
      <bottom style="medium">
        <color auto="1"/>
      </bottom>
      <diagonal/>
    </border>
  </borders>
  <cellStyleXfs count="3">
    <xf numFmtId="0" fontId="0" fillId="0" borderId="0"/>
    <xf numFmtId="44" fontId="12" fillId="0" borderId="0" applyFont="0" applyFill="0" applyBorder="0" applyAlignment="0" applyProtection="0"/>
    <xf numFmtId="9" fontId="12" fillId="0" borderId="0" applyFont="0" applyFill="0" applyBorder="0" applyAlignment="0" applyProtection="0"/>
  </cellStyleXfs>
  <cellXfs count="566">
    <xf numFmtId="0" fontId="0" fillId="0" borderId="0" xfId="0"/>
    <xf numFmtId="0" fontId="2" fillId="0" borderId="1" xfId="0" applyFont="1" applyBorder="1" applyAlignment="1">
      <alignment horizontal="center"/>
    </xf>
    <xf numFmtId="0" fontId="3" fillId="0" borderId="1" xfId="0" applyFont="1" applyBorder="1"/>
    <xf numFmtId="0" fontId="4" fillId="0" borderId="1" xfId="0" applyFont="1" applyBorder="1" applyAlignment="1">
      <alignment horizontal="center"/>
    </xf>
    <xf numFmtId="3" fontId="4" fillId="0" borderId="1" xfId="0" applyNumberFormat="1" applyFont="1" applyBorder="1" applyAlignment="1">
      <alignment horizontal="center"/>
    </xf>
    <xf numFmtId="0" fontId="0" fillId="2" borderId="1" xfId="0" applyFill="1" applyBorder="1" applyAlignment="1">
      <alignment horizontal="center"/>
    </xf>
    <xf numFmtId="0" fontId="0" fillId="7" borderId="1" xfId="0" applyFill="1" applyBorder="1" applyAlignment="1">
      <alignment horizontal="center"/>
    </xf>
    <xf numFmtId="0" fontId="1" fillId="7" borderId="1" xfId="0" applyFont="1"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6" borderId="1" xfId="0" applyFill="1" applyBorder="1" applyAlignment="1">
      <alignment horizontal="center"/>
    </xf>
    <xf numFmtId="0" fontId="0" fillId="8" borderId="1" xfId="0" applyFill="1" applyBorder="1" applyAlignment="1">
      <alignment horizontal="center"/>
    </xf>
    <xf numFmtId="0" fontId="0" fillId="10" borderId="1" xfId="0" applyFill="1" applyBorder="1" applyAlignment="1">
      <alignment horizontal="center"/>
    </xf>
    <xf numFmtId="0" fontId="0" fillId="11" borderId="1" xfId="0" applyFill="1" applyBorder="1" applyAlignment="1">
      <alignment horizontal="center"/>
    </xf>
    <xf numFmtId="164" fontId="4" fillId="0" borderId="1" xfId="0" applyNumberFormat="1" applyFont="1" applyBorder="1" applyAlignment="1">
      <alignment horizontal="center"/>
    </xf>
    <xf numFmtId="164" fontId="4" fillId="6" borderId="1" xfId="0" applyNumberFormat="1" applyFont="1" applyFill="1" applyBorder="1" applyAlignment="1">
      <alignment horizontal="center"/>
    </xf>
    <xf numFmtId="164" fontId="4" fillId="9" borderId="1" xfId="0" applyNumberFormat="1" applyFont="1" applyFill="1" applyBorder="1" applyAlignment="1">
      <alignment horizontal="center"/>
    </xf>
    <xf numFmtId="164" fontId="4" fillId="10" borderId="1" xfId="0" applyNumberFormat="1" applyFont="1" applyFill="1" applyBorder="1" applyAlignment="1">
      <alignment horizontal="center"/>
    </xf>
    <xf numFmtId="164" fontId="4" fillId="2" borderId="1" xfId="0" applyNumberFormat="1" applyFont="1" applyFill="1" applyBorder="1" applyAlignment="1">
      <alignment horizontal="center"/>
    </xf>
    <xf numFmtId="164" fontId="4" fillId="4" borderId="1" xfId="0" applyNumberFormat="1" applyFont="1" applyFill="1" applyBorder="1" applyAlignment="1">
      <alignment horizontal="center"/>
    </xf>
    <xf numFmtId="164" fontId="4" fillId="11" borderId="1" xfId="0" applyNumberFormat="1" applyFont="1" applyFill="1" applyBorder="1" applyAlignment="1">
      <alignment horizontal="center"/>
    </xf>
    <xf numFmtId="164" fontId="4" fillId="3" borderId="1" xfId="0" applyNumberFormat="1" applyFont="1" applyFill="1" applyBorder="1" applyAlignment="1">
      <alignment horizontal="center"/>
    </xf>
    <xf numFmtId="0" fontId="0" fillId="12" borderId="1" xfId="0" applyFill="1" applyBorder="1" applyAlignment="1">
      <alignment horizontal="center"/>
    </xf>
    <xf numFmtId="164" fontId="4" fillId="12" borderId="1" xfId="0" applyNumberFormat="1" applyFont="1" applyFill="1" applyBorder="1" applyAlignment="1">
      <alignment horizontal="center"/>
    </xf>
    <xf numFmtId="0" fontId="0" fillId="5" borderId="1" xfId="0" applyFill="1" applyBorder="1" applyAlignment="1">
      <alignment horizontal="center"/>
    </xf>
    <xf numFmtId="164" fontId="6" fillId="9" borderId="1" xfId="0" applyNumberFormat="1" applyFont="1" applyFill="1" applyBorder="1" applyAlignment="1">
      <alignment horizontal="center"/>
    </xf>
    <xf numFmtId="164" fontId="6" fillId="0" borderId="1" xfId="0" applyNumberFormat="1" applyFont="1" applyBorder="1" applyAlignment="1">
      <alignment horizontal="center"/>
    </xf>
    <xf numFmtId="0" fontId="0" fillId="13" borderId="1" xfId="0" applyFill="1" applyBorder="1" applyAlignment="1">
      <alignment horizontal="center"/>
    </xf>
    <xf numFmtId="164" fontId="4" fillId="13" borderId="1" xfId="0" applyNumberFormat="1" applyFont="1" applyFill="1" applyBorder="1" applyAlignment="1">
      <alignment horizontal="center"/>
    </xf>
    <xf numFmtId="0" fontId="2" fillId="0" borderId="0" xfId="0" applyFont="1" applyAlignment="1">
      <alignment horizontal="center"/>
    </xf>
    <xf numFmtId="0" fontId="3" fillId="0" borderId="0" xfId="0" applyFont="1"/>
    <xf numFmtId="0" fontId="4" fillId="0" borderId="0" xfId="0" applyFont="1" applyAlignment="1">
      <alignment horizontal="center"/>
    </xf>
    <xf numFmtId="164" fontId="4" fillId="9" borderId="0" xfId="0" applyNumberFormat="1" applyFont="1" applyFill="1" applyAlignment="1">
      <alignment horizontal="center"/>
    </xf>
    <xf numFmtId="164" fontId="4" fillId="0" borderId="0" xfId="0" applyNumberFormat="1" applyFont="1" applyAlignment="1">
      <alignment horizontal="center"/>
    </xf>
    <xf numFmtId="0" fontId="7" fillId="15" borderId="4" xfId="0" applyFont="1" applyFill="1" applyBorder="1" applyAlignment="1">
      <alignment horizontal="center"/>
    </xf>
    <xf numFmtId="0" fontId="7" fillId="14" borderId="4" xfId="0" applyFont="1" applyFill="1" applyBorder="1" applyAlignment="1">
      <alignment horizontal="center"/>
    </xf>
    <xf numFmtId="0" fontId="9" fillId="14" borderId="12" xfId="0" applyFont="1" applyFill="1" applyBorder="1" applyAlignment="1">
      <alignment horizontal="center"/>
    </xf>
    <xf numFmtId="164" fontId="5" fillId="14" borderId="1" xfId="0" applyNumberFormat="1" applyFont="1" applyFill="1" applyBorder="1" applyAlignment="1">
      <alignment horizontal="center"/>
    </xf>
    <xf numFmtId="164" fontId="5" fillId="14" borderId="7" xfId="0" applyNumberFormat="1" applyFont="1" applyFill="1" applyBorder="1" applyAlignment="1">
      <alignment horizontal="center"/>
    </xf>
    <xf numFmtId="164" fontId="5" fillId="14" borderId="9" xfId="0" applyNumberFormat="1" applyFont="1" applyFill="1" applyBorder="1" applyAlignment="1">
      <alignment horizontal="center"/>
    </xf>
    <xf numFmtId="164" fontId="5" fillId="14" borderId="10" xfId="0" applyNumberFormat="1" applyFont="1" applyFill="1" applyBorder="1" applyAlignment="1">
      <alignment horizontal="center"/>
    </xf>
    <xf numFmtId="0" fontId="1" fillId="14" borderId="1" xfId="0" applyFont="1" applyFill="1" applyBorder="1" applyAlignment="1">
      <alignment horizontal="center"/>
    </xf>
    <xf numFmtId="0" fontId="7" fillId="14" borderId="1" xfId="0" applyFont="1" applyFill="1" applyBorder="1" applyAlignment="1">
      <alignment horizontal="center"/>
    </xf>
    <xf numFmtId="0" fontId="7" fillId="15" borderId="1" xfId="0" applyFont="1" applyFill="1" applyBorder="1" applyAlignment="1">
      <alignment horizontal="center"/>
    </xf>
    <xf numFmtId="0" fontId="7" fillId="14" borderId="2" xfId="0" applyFont="1" applyFill="1" applyBorder="1" applyAlignment="1">
      <alignment horizontal="center"/>
    </xf>
    <xf numFmtId="0" fontId="7" fillId="14" borderId="3" xfId="0" applyFont="1" applyFill="1" applyBorder="1" applyAlignment="1">
      <alignment horizontal="center"/>
    </xf>
    <xf numFmtId="0" fontId="7" fillId="15" borderId="5" xfId="0" applyFont="1" applyFill="1" applyBorder="1" applyAlignment="1">
      <alignment horizontal="center"/>
    </xf>
    <xf numFmtId="0" fontId="7" fillId="0" borderId="0" xfId="0" applyFont="1" applyAlignment="1">
      <alignment horizontal="center"/>
    </xf>
    <xf numFmtId="0" fontId="10" fillId="0" borderId="1" xfId="0" applyFont="1" applyBorder="1" applyAlignment="1">
      <alignment horizontal="center"/>
    </xf>
    <xf numFmtId="0" fontId="8" fillId="14" borderId="1" xfId="0" applyFont="1" applyFill="1" applyBorder="1" applyAlignment="1">
      <alignment horizontal="center"/>
    </xf>
    <xf numFmtId="0" fontId="8" fillId="0" borderId="2" xfId="0" applyFont="1" applyBorder="1" applyAlignment="1">
      <alignment horizontal="center"/>
    </xf>
    <xf numFmtId="0" fontId="7" fillId="0" borderId="0" xfId="0" applyFont="1"/>
    <xf numFmtId="3" fontId="8" fillId="0" borderId="2" xfId="0" applyNumberFormat="1" applyFont="1" applyBorder="1" applyAlignment="1">
      <alignment horizontal="center"/>
    </xf>
    <xf numFmtId="0" fontId="7" fillId="0" borderId="0" xfId="0" applyFont="1" applyAlignment="1">
      <alignment horizontal="left"/>
    </xf>
    <xf numFmtId="4" fontId="7" fillId="0" borderId="0" xfId="0" applyNumberFormat="1" applyFont="1"/>
    <xf numFmtId="164" fontId="11" fillId="9" borderId="6" xfId="0" applyNumberFormat="1" applyFont="1" applyFill="1" applyBorder="1" applyAlignment="1">
      <alignment horizontal="center"/>
    </xf>
    <xf numFmtId="164" fontId="11" fillId="9" borderId="1" xfId="0" applyNumberFormat="1" applyFont="1" applyFill="1" applyBorder="1" applyAlignment="1">
      <alignment horizontal="center"/>
    </xf>
    <xf numFmtId="164" fontId="11" fillId="9" borderId="8" xfId="0" applyNumberFormat="1" applyFont="1" applyFill="1" applyBorder="1" applyAlignment="1">
      <alignment horizontal="center"/>
    </xf>
    <xf numFmtId="164" fontId="11" fillId="9" borderId="9" xfId="0" applyNumberFormat="1" applyFont="1" applyFill="1" applyBorder="1" applyAlignment="1">
      <alignment horizontal="center"/>
    </xf>
    <xf numFmtId="0" fontId="3" fillId="0" borderId="1" xfId="0" applyFont="1" applyBorder="1" applyAlignment="1">
      <alignment horizontal="left"/>
    </xf>
    <xf numFmtId="0" fontId="3" fillId="0" borderId="11" xfId="0" applyFont="1" applyBorder="1" applyAlignment="1">
      <alignment horizontal="left"/>
    </xf>
    <xf numFmtId="0" fontId="1" fillId="14" borderId="1" xfId="0" applyFont="1" applyFill="1" applyBorder="1" applyAlignment="1">
      <alignment horizontal="left"/>
    </xf>
    <xf numFmtId="0" fontId="14" fillId="0" borderId="16" xfId="0" applyFont="1" applyBorder="1" applyAlignment="1">
      <alignment horizontal="center" vertical="center"/>
    </xf>
    <xf numFmtId="44" fontId="14" fillId="0" borderId="16" xfId="1" applyFont="1" applyBorder="1" applyAlignment="1">
      <alignment horizontal="center" vertical="center"/>
    </xf>
    <xf numFmtId="0" fontId="14" fillId="0" borderId="0" xfId="0" applyFont="1"/>
    <xf numFmtId="44" fontId="14" fillId="0" borderId="32" xfId="1" applyFont="1" applyBorder="1" applyAlignment="1">
      <alignment horizontal="center" vertical="center"/>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6" fillId="0" borderId="0" xfId="0" applyFont="1"/>
    <xf numFmtId="0" fontId="17" fillId="0" borderId="0" xfId="0" applyFont="1" applyAlignment="1">
      <alignment horizontal="center" vertical="center"/>
    </xf>
    <xf numFmtId="44" fontId="13" fillId="0" borderId="35" xfId="0" applyNumberFormat="1" applyFont="1" applyBorder="1" applyAlignment="1">
      <alignment horizontal="center" vertical="center"/>
    </xf>
    <xf numFmtId="0" fontId="13" fillId="0" borderId="21" xfId="0" applyFont="1" applyBorder="1" applyAlignment="1">
      <alignment horizontal="center" vertical="center"/>
    </xf>
    <xf numFmtId="0" fontId="19" fillId="0" borderId="0" xfId="0" applyFont="1"/>
    <xf numFmtId="0" fontId="18" fillId="0" borderId="0" xfId="0" applyFont="1"/>
    <xf numFmtId="0" fontId="20" fillId="0" borderId="0" xfId="0" applyFont="1" applyAlignment="1">
      <alignment horizontal="center" vertical="center"/>
    </xf>
    <xf numFmtId="0" fontId="13" fillId="0" borderId="0" xfId="0" applyFont="1"/>
    <xf numFmtId="0" fontId="22" fillId="0" borderId="17" xfId="0" applyFont="1" applyBorder="1" applyAlignment="1">
      <alignment horizontal="center" vertical="center"/>
    </xf>
    <xf numFmtId="0" fontId="22" fillId="0" borderId="0" xfId="0" applyFont="1"/>
    <xf numFmtId="0" fontId="23" fillId="0" borderId="0" xfId="0" applyFont="1" applyAlignment="1">
      <alignment horizontal="center" vertical="top" wrapText="1"/>
    </xf>
    <xf numFmtId="0" fontId="21" fillId="0" borderId="31" xfId="0" applyFont="1" applyBorder="1" applyAlignment="1">
      <alignment horizontal="center" vertical="center"/>
    </xf>
    <xf numFmtId="0" fontId="22" fillId="0" borderId="31" xfId="0" applyFont="1" applyBorder="1" applyAlignment="1">
      <alignment horizontal="center" vertical="center"/>
    </xf>
    <xf numFmtId="0" fontId="22" fillId="0" borderId="17" xfId="0" applyFont="1" applyBorder="1" applyAlignment="1">
      <alignment horizontal="center"/>
    </xf>
    <xf numFmtId="0" fontId="22" fillId="0" borderId="17" xfId="0" applyFont="1" applyBorder="1"/>
    <xf numFmtId="0" fontId="22" fillId="0" borderId="44" xfId="0" applyFont="1" applyBorder="1"/>
    <xf numFmtId="0" fontId="22" fillId="0" borderId="55" xfId="0" applyFont="1" applyBorder="1" applyAlignment="1">
      <alignment horizontal="center"/>
    </xf>
    <xf numFmtId="0" fontId="22" fillId="0" borderId="31" xfId="0" applyFont="1" applyBorder="1" applyAlignment="1">
      <alignment horizontal="center"/>
    </xf>
    <xf numFmtId="44" fontId="25" fillId="22" borderId="32" xfId="1" applyFont="1" applyFill="1" applyBorder="1" applyAlignment="1">
      <alignment horizontal="center" vertical="center"/>
    </xf>
    <xf numFmtId="0" fontId="22" fillId="0" borderId="58" xfId="0" applyFont="1" applyBorder="1" applyAlignment="1">
      <alignment horizontal="center"/>
    </xf>
    <xf numFmtId="0" fontId="22" fillId="0" borderId="17" xfId="0" applyFont="1" applyBorder="1" applyAlignment="1">
      <alignment vertical="center"/>
    </xf>
    <xf numFmtId="0" fontId="21" fillId="0" borderId="25" xfId="0" applyFont="1" applyBorder="1" applyAlignment="1">
      <alignment horizontal="center" wrapText="1"/>
    </xf>
    <xf numFmtId="0" fontId="22" fillId="0" borderId="16" xfId="0" applyFont="1" applyBorder="1" applyAlignment="1">
      <alignment horizontal="center" wrapText="1"/>
    </xf>
    <xf numFmtId="0" fontId="22" fillId="0" borderId="18" xfId="0" applyFont="1" applyBorder="1" applyAlignment="1">
      <alignment horizontal="center" wrapText="1"/>
    </xf>
    <xf numFmtId="0" fontId="22" fillId="19" borderId="16" xfId="0" applyFont="1" applyFill="1" applyBorder="1" applyAlignment="1">
      <alignment horizontal="center" wrapText="1"/>
    </xf>
    <xf numFmtId="0" fontId="22" fillId="9" borderId="16" xfId="0" applyFont="1" applyFill="1" applyBorder="1" applyAlignment="1">
      <alignment horizontal="center" wrapText="1"/>
    </xf>
    <xf numFmtId="0" fontId="22" fillId="0" borderId="25" xfId="0" applyFont="1" applyBorder="1" applyAlignment="1">
      <alignment horizontal="center" wrapText="1"/>
    </xf>
    <xf numFmtId="44" fontId="27" fillId="22" borderId="32" xfId="1" applyFont="1" applyFill="1" applyBorder="1" applyAlignment="1">
      <alignment horizontal="center" vertical="center"/>
    </xf>
    <xf numFmtId="0" fontId="22" fillId="18" borderId="16" xfId="0" applyFont="1" applyFill="1" applyBorder="1" applyAlignment="1">
      <alignment horizontal="center" wrapText="1"/>
    </xf>
    <xf numFmtId="2" fontId="21" fillId="0" borderId="25" xfId="0" applyNumberFormat="1" applyFont="1" applyBorder="1" applyAlignment="1">
      <alignment horizontal="center" wrapText="1"/>
    </xf>
    <xf numFmtId="0" fontId="22" fillId="9" borderId="25" xfId="0" applyFont="1" applyFill="1" applyBorder="1" applyAlignment="1">
      <alignment horizontal="center" wrapText="1"/>
    </xf>
    <xf numFmtId="14" fontId="22" fillId="17" borderId="30" xfId="0" applyNumberFormat="1" applyFont="1" applyFill="1" applyBorder="1" applyAlignment="1">
      <alignment horizontal="center"/>
    </xf>
    <xf numFmtId="0" fontId="22" fillId="0" borderId="32" xfId="0" applyFont="1" applyBorder="1" applyAlignment="1">
      <alignment horizontal="center"/>
    </xf>
    <xf numFmtId="0" fontId="22" fillId="18" borderId="27" xfId="0" applyFont="1" applyFill="1" applyBorder="1" applyAlignment="1">
      <alignment horizontal="center" wrapText="1"/>
    </xf>
    <xf numFmtId="0" fontId="22" fillId="0" borderId="42" xfId="0" applyFont="1" applyBorder="1" applyAlignment="1">
      <alignment horizontal="center"/>
    </xf>
    <xf numFmtId="0" fontId="22" fillId="18" borderId="32" xfId="0" applyFont="1" applyFill="1" applyBorder="1" applyAlignment="1">
      <alignment horizontal="center" wrapText="1"/>
    </xf>
    <xf numFmtId="0" fontId="22" fillId="0" borderId="54" xfId="0" applyFont="1" applyBorder="1" applyAlignment="1">
      <alignment horizontal="center"/>
    </xf>
    <xf numFmtId="168" fontId="22" fillId="18" borderId="32" xfId="0" applyNumberFormat="1" applyFont="1" applyFill="1" applyBorder="1" applyAlignment="1">
      <alignment horizontal="center" wrapText="1"/>
    </xf>
    <xf numFmtId="0" fontId="21" fillId="0" borderId="16" xfId="0" applyFont="1" applyBorder="1" applyAlignment="1">
      <alignment horizontal="center" wrapText="1"/>
    </xf>
    <xf numFmtId="0" fontId="21" fillId="0" borderId="32" xfId="0" applyFont="1" applyBorder="1" applyAlignment="1">
      <alignment horizontal="center" wrapText="1"/>
    </xf>
    <xf numFmtId="44" fontId="22" fillId="0" borderId="32" xfId="0" applyNumberFormat="1" applyFont="1" applyBorder="1" applyAlignment="1">
      <alignment horizontal="center" wrapText="1"/>
    </xf>
    <xf numFmtId="44" fontId="21" fillId="0" borderId="32" xfId="0" applyNumberFormat="1" applyFont="1" applyBorder="1" applyAlignment="1">
      <alignment horizontal="center" wrapText="1"/>
    </xf>
    <xf numFmtId="0" fontId="21" fillId="0" borderId="43" xfId="0" applyFont="1" applyBorder="1" applyAlignment="1">
      <alignment horizontal="center" wrapText="1"/>
    </xf>
    <xf numFmtId="0" fontId="22" fillId="0" borderId="16" xfId="0" applyFont="1" applyBorder="1" applyAlignment="1">
      <alignment horizontal="center"/>
    </xf>
    <xf numFmtId="10" fontId="22" fillId="0" borderId="16" xfId="0" applyNumberFormat="1" applyFont="1" applyBorder="1" applyAlignment="1">
      <alignment horizontal="center"/>
    </xf>
    <xf numFmtId="44" fontId="22" fillId="0" borderId="32" xfId="0" applyNumberFormat="1" applyFont="1" applyBorder="1" applyAlignment="1">
      <alignment horizontal="center"/>
    </xf>
    <xf numFmtId="44" fontId="21" fillId="0" borderId="32" xfId="0" applyNumberFormat="1" applyFont="1" applyBorder="1" applyAlignment="1">
      <alignment horizontal="center"/>
    </xf>
    <xf numFmtId="10" fontId="22" fillId="0" borderId="16" xfId="0" applyNumberFormat="1" applyFont="1" applyBorder="1" applyAlignment="1">
      <alignment horizontal="center" wrapText="1"/>
    </xf>
    <xf numFmtId="0" fontId="21" fillId="0" borderId="0" xfId="0" applyFont="1" applyAlignment="1">
      <alignment horizontal="center"/>
    </xf>
    <xf numFmtId="44" fontId="21" fillId="0" borderId="41" xfId="0" applyNumberFormat="1" applyFont="1" applyBorder="1" applyAlignment="1">
      <alignment horizontal="center"/>
    </xf>
    <xf numFmtId="2" fontId="21" fillId="0" borderId="43" xfId="0" applyNumberFormat="1" applyFont="1" applyBorder="1" applyAlignment="1">
      <alignment horizontal="center" wrapText="1"/>
    </xf>
    <xf numFmtId="2" fontId="22" fillId="0" borderId="16" xfId="0" applyNumberFormat="1" applyFont="1" applyBorder="1" applyAlignment="1">
      <alignment horizontal="center" wrapText="1"/>
    </xf>
    <xf numFmtId="2" fontId="22" fillId="19" borderId="16" xfId="0" applyNumberFormat="1" applyFont="1" applyFill="1" applyBorder="1" applyAlignment="1">
      <alignment horizontal="center" wrapText="1"/>
    </xf>
    <xf numFmtId="10" fontId="23" fillId="0" borderId="16" xfId="0" applyNumberFormat="1" applyFont="1" applyBorder="1" applyAlignment="1">
      <alignment horizontal="center" wrapText="1"/>
    </xf>
    <xf numFmtId="2" fontId="22" fillId="0" borderId="27" xfId="0" applyNumberFormat="1" applyFont="1" applyBorder="1" applyAlignment="1">
      <alignment horizontal="center" wrapText="1"/>
    </xf>
    <xf numFmtId="2" fontId="21" fillId="0" borderId="27" xfId="0" applyNumberFormat="1" applyFont="1" applyBorder="1" applyAlignment="1">
      <alignment horizontal="center" wrapText="1"/>
    </xf>
    <xf numFmtId="44" fontId="21" fillId="0" borderId="42" xfId="0" applyNumberFormat="1" applyFont="1" applyBorder="1" applyAlignment="1">
      <alignment horizontal="center" wrapText="1"/>
    </xf>
    <xf numFmtId="0" fontId="21" fillId="0" borderId="29" xfId="0" applyFont="1" applyBorder="1" applyAlignment="1">
      <alignment horizontal="center" wrapText="1"/>
    </xf>
    <xf numFmtId="0" fontId="21" fillId="0" borderId="30" xfId="0" applyFont="1" applyBorder="1" applyAlignment="1">
      <alignment horizontal="center" wrapText="1"/>
    </xf>
    <xf numFmtId="0" fontId="23" fillId="0" borderId="39" xfId="0" applyFont="1" applyBorder="1" applyAlignment="1">
      <alignment horizontal="center" wrapText="1"/>
    </xf>
    <xf numFmtId="9" fontId="22" fillId="0" borderId="16" xfId="1" applyNumberFormat="1" applyFont="1" applyBorder="1" applyAlignment="1">
      <alignment horizontal="center" wrapText="1"/>
    </xf>
    <xf numFmtId="44" fontId="22" fillId="0" borderId="32" xfId="1" applyFont="1" applyBorder="1" applyAlignment="1">
      <alignment horizontal="center"/>
    </xf>
    <xf numFmtId="44" fontId="22" fillId="0" borderId="16" xfId="1" applyFont="1" applyBorder="1" applyAlignment="1">
      <alignment horizontal="center" wrapText="1"/>
    </xf>
    <xf numFmtId="44" fontId="22" fillId="9" borderId="16" xfId="1" applyFont="1" applyFill="1" applyBorder="1" applyAlignment="1">
      <alignment horizontal="center" wrapText="1"/>
    </xf>
    <xf numFmtId="44" fontId="22" fillId="9" borderId="32" xfId="0" applyNumberFormat="1" applyFont="1" applyFill="1" applyBorder="1" applyAlignment="1">
      <alignment horizontal="center"/>
    </xf>
    <xf numFmtId="44" fontId="21" fillId="0" borderId="42" xfId="0" applyNumberFormat="1" applyFont="1" applyBorder="1" applyAlignment="1">
      <alignment horizontal="center"/>
    </xf>
    <xf numFmtId="0" fontId="21" fillId="0" borderId="25" xfId="0" applyFont="1" applyBorder="1" applyAlignment="1">
      <alignment horizontal="center"/>
    </xf>
    <xf numFmtId="166" fontId="22" fillId="17" borderId="16" xfId="0" applyNumberFormat="1" applyFont="1" applyFill="1" applyBorder="1" applyAlignment="1">
      <alignment horizontal="center"/>
    </xf>
    <xf numFmtId="44" fontId="22" fillId="18" borderId="32" xfId="1" applyFont="1" applyFill="1" applyBorder="1" applyAlignment="1" applyProtection="1">
      <alignment horizontal="center"/>
    </xf>
    <xf numFmtId="167" fontId="22" fillId="17" borderId="16" xfId="0" applyNumberFormat="1" applyFont="1" applyFill="1" applyBorder="1" applyAlignment="1">
      <alignment horizontal="center"/>
    </xf>
    <xf numFmtId="0" fontId="22" fillId="9" borderId="16" xfId="0" applyFont="1" applyFill="1" applyBorder="1" applyAlignment="1">
      <alignment horizontal="center"/>
    </xf>
    <xf numFmtId="166" fontId="22" fillId="19" borderId="16" xfId="0" applyNumberFormat="1" applyFont="1" applyFill="1" applyBorder="1" applyAlignment="1">
      <alignment horizontal="center"/>
    </xf>
    <xf numFmtId="44" fontId="22" fillId="17" borderId="32" xfId="1" applyFont="1" applyFill="1" applyBorder="1" applyAlignment="1" applyProtection="1">
      <alignment horizontal="center"/>
    </xf>
    <xf numFmtId="166" fontId="22" fillId="9" borderId="16" xfId="0" applyNumberFormat="1" applyFont="1" applyFill="1" applyBorder="1" applyAlignment="1" applyProtection="1">
      <alignment horizontal="center"/>
      <protection locked="0"/>
    </xf>
    <xf numFmtId="10" fontId="22" fillId="19" borderId="16" xfId="0" applyNumberFormat="1" applyFont="1" applyFill="1" applyBorder="1" applyAlignment="1">
      <alignment horizontal="center" wrapText="1"/>
    </xf>
    <xf numFmtId="44" fontId="22" fillId="18" borderId="32" xfId="1" applyFont="1" applyFill="1" applyBorder="1" applyAlignment="1" applyProtection="1">
      <alignment horizontal="center" wrapText="1"/>
    </xf>
    <xf numFmtId="0" fontId="22" fillId="0" borderId="25" xfId="0" applyFont="1" applyBorder="1" applyAlignment="1">
      <alignment horizontal="center"/>
    </xf>
    <xf numFmtId="44" fontId="22" fillId="0" borderId="43" xfId="0" applyNumberFormat="1" applyFont="1" applyBorder="1" applyAlignment="1">
      <alignment horizontal="center"/>
    </xf>
    <xf numFmtId="44" fontId="22" fillId="9" borderId="16" xfId="0" applyNumberFormat="1" applyFont="1" applyFill="1" applyBorder="1" applyAlignment="1">
      <alignment horizontal="center"/>
    </xf>
    <xf numFmtId="44" fontId="24" fillId="0" borderId="32" xfId="0" applyNumberFormat="1" applyFont="1" applyBorder="1" applyAlignment="1">
      <alignment horizontal="center"/>
    </xf>
    <xf numFmtId="44" fontId="21" fillId="0" borderId="49" xfId="0" applyNumberFormat="1" applyFont="1" applyBorder="1" applyAlignment="1">
      <alignment horizontal="center"/>
    </xf>
    <xf numFmtId="166" fontId="22" fillId="19" borderId="16" xfId="0" applyNumberFormat="1" applyFont="1" applyFill="1" applyBorder="1" applyAlignment="1">
      <alignment horizontal="center" wrapText="1"/>
    </xf>
    <xf numFmtId="0" fontId="21" fillId="0" borderId="29" xfId="0" applyFont="1" applyBorder="1" applyAlignment="1">
      <alignment horizontal="center"/>
    </xf>
    <xf numFmtId="44" fontId="22" fillId="19" borderId="32" xfId="0" applyNumberFormat="1" applyFont="1" applyFill="1" applyBorder="1" applyAlignment="1">
      <alignment horizontal="center"/>
    </xf>
    <xf numFmtId="166" fontId="22" fillId="19" borderId="16" xfId="2" applyNumberFormat="1" applyFont="1" applyFill="1" applyBorder="1" applyAlignment="1" applyProtection="1">
      <alignment horizontal="center"/>
    </xf>
    <xf numFmtId="10" fontId="22" fillId="19" borderId="16" xfId="2" applyNumberFormat="1" applyFont="1" applyFill="1" applyBorder="1" applyAlignment="1" applyProtection="1">
      <alignment horizontal="center"/>
    </xf>
    <xf numFmtId="10" fontId="22" fillId="0" borderId="16" xfId="2" applyNumberFormat="1" applyFont="1" applyBorder="1" applyAlignment="1" applyProtection="1">
      <alignment horizontal="center"/>
    </xf>
    <xf numFmtId="0" fontId="21" fillId="0" borderId="32" xfId="0" applyFont="1" applyBorder="1" applyAlignment="1">
      <alignment horizontal="center"/>
    </xf>
    <xf numFmtId="0" fontId="22" fillId="0" borderId="0" xfId="0" applyFont="1" applyAlignment="1">
      <alignment horizontal="center"/>
    </xf>
    <xf numFmtId="0" fontId="21" fillId="0" borderId="32" xfId="1" applyNumberFormat="1" applyFont="1" applyBorder="1" applyAlignment="1">
      <alignment horizontal="center"/>
    </xf>
    <xf numFmtId="44" fontId="22" fillId="0" borderId="49" xfId="1" applyFont="1" applyBorder="1" applyAlignment="1">
      <alignment horizontal="center"/>
    </xf>
    <xf numFmtId="0" fontId="23" fillId="22" borderId="31" xfId="0" applyFont="1" applyFill="1" applyBorder="1" applyAlignment="1">
      <alignment horizontal="center" wrapText="1"/>
    </xf>
    <xf numFmtId="0" fontId="23" fillId="22" borderId="16" xfId="0" applyFont="1" applyFill="1" applyBorder="1" applyAlignment="1">
      <alignment horizontal="center" wrapText="1"/>
    </xf>
    <xf numFmtId="44" fontId="23" fillId="22" borderId="16" xfId="1" applyFont="1" applyFill="1" applyBorder="1" applyAlignment="1">
      <alignment horizontal="center" wrapText="1"/>
    </xf>
    <xf numFmtId="0" fontId="26" fillId="22" borderId="31" xfId="0" applyFont="1" applyFill="1" applyBorder="1" applyAlignment="1">
      <alignment horizontal="center" wrapText="1"/>
    </xf>
    <xf numFmtId="0" fontId="26" fillId="22" borderId="16" xfId="0" applyFont="1" applyFill="1" applyBorder="1" applyAlignment="1">
      <alignment horizontal="center" wrapText="1"/>
    </xf>
    <xf numFmtId="44" fontId="26" fillId="22" borderId="16" xfId="1" applyFont="1" applyFill="1" applyBorder="1" applyAlignment="1">
      <alignment horizontal="center" wrapText="1"/>
    </xf>
    <xf numFmtId="0" fontId="26" fillId="22" borderId="16" xfId="0" applyFont="1" applyFill="1" applyBorder="1" applyAlignment="1">
      <alignment horizontal="center" vertical="center" wrapText="1"/>
    </xf>
    <xf numFmtId="44" fontId="26" fillId="22" borderId="16" xfId="1" applyFont="1" applyFill="1" applyBorder="1" applyAlignment="1">
      <alignment horizontal="center" vertical="center" wrapText="1"/>
    </xf>
    <xf numFmtId="0" fontId="22" fillId="9" borderId="25" xfId="0" applyFont="1" applyFill="1" applyBorder="1" applyAlignment="1">
      <alignment horizontal="center" vertical="center" wrapText="1"/>
    </xf>
    <xf numFmtId="14" fontId="22" fillId="17" borderId="30" xfId="0" applyNumberFormat="1" applyFont="1" applyFill="1" applyBorder="1" applyAlignment="1">
      <alignment horizontal="center" vertical="center"/>
    </xf>
    <xf numFmtId="0" fontId="22" fillId="0" borderId="16" xfId="0" applyFont="1" applyBorder="1" applyAlignment="1">
      <alignment horizontal="center" vertical="center" wrapText="1"/>
    </xf>
    <xf numFmtId="0" fontId="22" fillId="0" borderId="32" xfId="0" applyFont="1" applyBorder="1" applyAlignment="1">
      <alignment horizontal="center" vertical="center"/>
    </xf>
    <xf numFmtId="0" fontId="22" fillId="18" borderId="16" xfId="0" applyFont="1" applyFill="1" applyBorder="1" applyAlignment="1">
      <alignment horizontal="center" vertical="center" wrapText="1"/>
    </xf>
    <xf numFmtId="0" fontId="22" fillId="18" borderId="27" xfId="0" applyFont="1" applyFill="1" applyBorder="1" applyAlignment="1">
      <alignment horizontal="center" vertical="center" wrapText="1"/>
    </xf>
    <xf numFmtId="0" fontId="22" fillId="0" borderId="42" xfId="0" applyFont="1" applyBorder="1" applyAlignment="1">
      <alignment horizontal="center" vertical="center"/>
    </xf>
    <xf numFmtId="0" fontId="22" fillId="18" borderId="32" xfId="0" applyFont="1" applyFill="1" applyBorder="1" applyAlignment="1">
      <alignment horizontal="center" vertical="center" wrapText="1"/>
    </xf>
    <xf numFmtId="0" fontId="22" fillId="0" borderId="54" xfId="0" applyFont="1" applyBorder="1" applyAlignment="1">
      <alignment horizontal="center" vertical="center"/>
    </xf>
    <xf numFmtId="168" fontId="22" fillId="18" borderId="32" xfId="0" applyNumberFormat="1" applyFont="1" applyFill="1" applyBorder="1" applyAlignment="1">
      <alignment horizontal="center" vertical="center" wrapText="1"/>
    </xf>
    <xf numFmtId="0" fontId="21" fillId="0" borderId="16" xfId="0" applyFont="1" applyBorder="1" applyAlignment="1">
      <alignment horizontal="center" vertical="center" wrapText="1"/>
    </xf>
    <xf numFmtId="0" fontId="21" fillId="0" borderId="32" xfId="0" applyFont="1" applyBorder="1" applyAlignment="1">
      <alignment horizontal="center" vertical="center" wrapText="1"/>
    </xf>
    <xf numFmtId="0" fontId="22" fillId="0" borderId="18" xfId="0" applyFont="1" applyBorder="1" applyAlignment="1">
      <alignment horizontal="center" vertical="center" wrapText="1"/>
    </xf>
    <xf numFmtId="44" fontId="22" fillId="0" borderId="32" xfId="0" applyNumberFormat="1" applyFont="1" applyBorder="1" applyAlignment="1">
      <alignment horizontal="center" vertical="center" wrapText="1"/>
    </xf>
    <xf numFmtId="44" fontId="21" fillId="0" borderId="32" xfId="0" applyNumberFormat="1" applyFont="1" applyBorder="1" applyAlignment="1">
      <alignment horizontal="center" vertical="center" wrapText="1"/>
    </xf>
    <xf numFmtId="0" fontId="21" fillId="0" borderId="25" xfId="0" applyFont="1" applyBorder="1" applyAlignment="1">
      <alignment horizontal="center" vertical="center" wrapText="1"/>
    </xf>
    <xf numFmtId="2" fontId="21" fillId="0" borderId="25" xfId="0" applyNumberFormat="1" applyFont="1" applyBorder="1" applyAlignment="1">
      <alignment horizontal="center" vertical="center" wrapText="1"/>
    </xf>
    <xf numFmtId="0" fontId="21" fillId="0" borderId="43" xfId="0" applyFont="1" applyBorder="1" applyAlignment="1">
      <alignment horizontal="center" vertical="center" wrapText="1"/>
    </xf>
    <xf numFmtId="0" fontId="22" fillId="0" borderId="16" xfId="0" applyFont="1" applyBorder="1" applyAlignment="1">
      <alignment horizontal="center" vertical="center"/>
    </xf>
    <xf numFmtId="10" fontId="22" fillId="0" borderId="16" xfId="0" applyNumberFormat="1" applyFont="1" applyBorder="1" applyAlignment="1">
      <alignment horizontal="center" vertical="center"/>
    </xf>
    <xf numFmtId="44" fontId="22" fillId="0" borderId="32" xfId="0" applyNumberFormat="1" applyFont="1" applyBorder="1" applyAlignment="1">
      <alignment horizontal="center" vertical="center"/>
    </xf>
    <xf numFmtId="44" fontId="21" fillId="0" borderId="32" xfId="0" applyNumberFormat="1" applyFont="1" applyBorder="1" applyAlignment="1">
      <alignment horizontal="center" vertical="center"/>
    </xf>
    <xf numFmtId="10" fontId="22" fillId="0" borderId="16" xfId="0" applyNumberFormat="1" applyFont="1" applyBorder="1" applyAlignment="1">
      <alignment horizontal="center" vertical="center" wrapText="1"/>
    </xf>
    <xf numFmtId="0" fontId="21" fillId="0" borderId="0" xfId="0" applyFont="1" applyAlignment="1">
      <alignment horizontal="center" vertical="center"/>
    </xf>
    <xf numFmtId="44" fontId="21" fillId="0" borderId="41" xfId="0" applyNumberFormat="1" applyFont="1" applyBorder="1" applyAlignment="1">
      <alignment horizontal="center" vertical="center"/>
    </xf>
    <xf numFmtId="2" fontId="21" fillId="0" borderId="43" xfId="0" applyNumberFormat="1" applyFont="1" applyBorder="1" applyAlignment="1">
      <alignment horizontal="center" vertical="center" wrapText="1"/>
    </xf>
    <xf numFmtId="2" fontId="22" fillId="0" borderId="16" xfId="0" applyNumberFormat="1" applyFont="1" applyBorder="1" applyAlignment="1">
      <alignment horizontal="center" vertical="center" wrapText="1"/>
    </xf>
    <xf numFmtId="2" fontId="22" fillId="19" borderId="16" xfId="0" applyNumberFormat="1" applyFont="1" applyFill="1" applyBorder="1" applyAlignment="1">
      <alignment horizontal="center" vertical="center" wrapText="1"/>
    </xf>
    <xf numFmtId="10" fontId="23" fillId="0" borderId="16" xfId="0" applyNumberFormat="1" applyFont="1" applyBorder="1" applyAlignment="1">
      <alignment horizontal="center" vertical="center" wrapText="1"/>
    </xf>
    <xf numFmtId="2" fontId="22" fillId="0" borderId="27" xfId="0" applyNumberFormat="1" applyFont="1" applyBorder="1" applyAlignment="1">
      <alignment horizontal="center" vertical="center" wrapText="1"/>
    </xf>
    <xf numFmtId="2" fontId="21" fillId="0" borderId="27" xfId="0" applyNumberFormat="1" applyFont="1" applyBorder="1" applyAlignment="1">
      <alignment horizontal="center" vertical="center" wrapText="1"/>
    </xf>
    <xf numFmtId="44" fontId="21" fillId="0" borderId="42" xfId="0" applyNumberFormat="1" applyFont="1" applyBorder="1" applyAlignment="1">
      <alignment horizontal="center" vertical="center" wrapText="1"/>
    </xf>
    <xf numFmtId="0" fontId="21" fillId="0" borderId="29" xfId="0" applyFont="1" applyBorder="1" applyAlignment="1">
      <alignment horizontal="center" vertical="center" wrapText="1"/>
    </xf>
    <xf numFmtId="0" fontId="21" fillId="0" borderId="30" xfId="0" applyFont="1" applyBorder="1" applyAlignment="1">
      <alignment horizontal="center" vertical="center" wrapText="1"/>
    </xf>
    <xf numFmtId="0" fontId="23" fillId="0" borderId="39" xfId="0" applyFont="1" applyBorder="1" applyAlignment="1">
      <alignment horizontal="center" vertical="center" wrapText="1"/>
    </xf>
    <xf numFmtId="9" fontId="22" fillId="0" borderId="16" xfId="1" applyNumberFormat="1" applyFont="1" applyBorder="1" applyAlignment="1">
      <alignment horizontal="center" vertical="center" wrapText="1"/>
    </xf>
    <xf numFmtId="44" fontId="22" fillId="0" borderId="32" xfId="1" applyFont="1" applyBorder="1" applyAlignment="1">
      <alignment horizontal="center" vertical="center"/>
    </xf>
    <xf numFmtId="0" fontId="22" fillId="9" borderId="16" xfId="0" applyFont="1" applyFill="1" applyBorder="1" applyAlignment="1">
      <alignment horizontal="center" vertical="center" wrapText="1"/>
    </xf>
    <xf numFmtId="44" fontId="22" fillId="9" borderId="16" xfId="1" applyFont="1" applyFill="1" applyBorder="1" applyAlignment="1">
      <alignment horizontal="center" vertical="center" wrapText="1"/>
    </xf>
    <xf numFmtId="44" fontId="22" fillId="9" borderId="32" xfId="0" applyNumberFormat="1" applyFont="1" applyFill="1" applyBorder="1" applyAlignment="1">
      <alignment horizontal="center" vertical="center"/>
    </xf>
    <xf numFmtId="44" fontId="22" fillId="0" borderId="16" xfId="1" applyFont="1" applyBorder="1" applyAlignment="1">
      <alignment horizontal="center" vertical="center" wrapText="1"/>
    </xf>
    <xf numFmtId="44" fontId="21" fillId="0" borderId="42" xfId="0" applyNumberFormat="1" applyFont="1" applyBorder="1" applyAlignment="1">
      <alignment horizontal="center" vertical="center"/>
    </xf>
    <xf numFmtId="0" fontId="21" fillId="0" borderId="25" xfId="0" applyFont="1" applyBorder="1" applyAlignment="1">
      <alignment horizontal="center" vertical="center"/>
    </xf>
    <xf numFmtId="166" fontId="22" fillId="17" borderId="16" xfId="0" applyNumberFormat="1" applyFont="1" applyFill="1" applyBorder="1" applyAlignment="1">
      <alignment horizontal="center" vertical="center"/>
    </xf>
    <xf numFmtId="44" fontId="22" fillId="18" borderId="32" xfId="1" applyFont="1" applyFill="1" applyBorder="1" applyAlignment="1" applyProtection="1">
      <alignment horizontal="center" vertical="center"/>
    </xf>
    <xf numFmtId="167" fontId="22" fillId="17" borderId="16" xfId="0" applyNumberFormat="1" applyFont="1" applyFill="1" applyBorder="1" applyAlignment="1">
      <alignment horizontal="center" vertical="center"/>
    </xf>
    <xf numFmtId="169" fontId="22" fillId="18" borderId="32" xfId="1" applyNumberFormat="1" applyFont="1" applyFill="1" applyBorder="1" applyAlignment="1" applyProtection="1">
      <alignment horizontal="center" vertical="center"/>
    </xf>
    <xf numFmtId="0" fontId="22" fillId="9" borderId="16" xfId="0" applyFont="1" applyFill="1" applyBorder="1" applyAlignment="1">
      <alignment horizontal="center" vertical="center"/>
    </xf>
    <xf numFmtId="166" fontId="22" fillId="19" borderId="16" xfId="0" applyNumberFormat="1" applyFont="1" applyFill="1" applyBorder="1" applyAlignment="1">
      <alignment horizontal="center" vertical="center"/>
    </xf>
    <xf numFmtId="44" fontId="22" fillId="17" borderId="32" xfId="1" applyFont="1" applyFill="1" applyBorder="1" applyAlignment="1" applyProtection="1">
      <alignment horizontal="center" vertical="center"/>
    </xf>
    <xf numFmtId="166" fontId="22" fillId="9" borderId="16" xfId="0" applyNumberFormat="1" applyFont="1" applyFill="1" applyBorder="1" applyAlignment="1" applyProtection="1">
      <alignment horizontal="center" vertical="center"/>
      <protection locked="0"/>
    </xf>
    <xf numFmtId="10" fontId="22" fillId="19" borderId="16" xfId="0" applyNumberFormat="1" applyFont="1" applyFill="1" applyBorder="1" applyAlignment="1">
      <alignment horizontal="center" vertical="center" wrapText="1"/>
    </xf>
    <xf numFmtId="44" fontId="22" fillId="18" borderId="32" xfId="1" applyFont="1" applyFill="1" applyBorder="1" applyAlignment="1" applyProtection="1">
      <alignment horizontal="center" vertical="center" wrapText="1"/>
    </xf>
    <xf numFmtId="0" fontId="22" fillId="0" borderId="25" xfId="0" applyFont="1" applyBorder="1" applyAlignment="1">
      <alignment horizontal="center" vertical="center"/>
    </xf>
    <xf numFmtId="44" fontId="22" fillId="0" borderId="43" xfId="0" applyNumberFormat="1" applyFont="1" applyBorder="1" applyAlignment="1">
      <alignment horizontal="center" vertical="center"/>
    </xf>
    <xf numFmtId="44" fontId="22" fillId="9" borderId="16" xfId="0" applyNumberFormat="1" applyFont="1" applyFill="1" applyBorder="1" applyAlignment="1">
      <alignment horizontal="center" vertical="center"/>
    </xf>
    <xf numFmtId="44" fontId="24" fillId="0" borderId="32" xfId="0" applyNumberFormat="1" applyFont="1" applyBorder="1" applyAlignment="1">
      <alignment horizontal="center" vertical="center"/>
    </xf>
    <xf numFmtId="44" fontId="21" fillId="0" borderId="49" xfId="0" applyNumberFormat="1" applyFont="1" applyBorder="1" applyAlignment="1">
      <alignment horizontal="center" vertical="center"/>
    </xf>
    <xf numFmtId="166" fontId="22" fillId="19" borderId="16" xfId="0" applyNumberFormat="1" applyFont="1" applyFill="1" applyBorder="1" applyAlignment="1">
      <alignment horizontal="center" vertical="center" wrapText="1"/>
    </xf>
    <xf numFmtId="0" fontId="21" fillId="0" borderId="29" xfId="0" applyFont="1" applyBorder="1" applyAlignment="1">
      <alignment horizontal="center" vertical="center"/>
    </xf>
    <xf numFmtId="44" fontId="22" fillId="0" borderId="49" xfId="1" applyFont="1" applyBorder="1" applyAlignment="1">
      <alignment horizontal="center" vertical="center"/>
    </xf>
    <xf numFmtId="44" fontId="22" fillId="19" borderId="32" xfId="0" applyNumberFormat="1" applyFont="1" applyFill="1" applyBorder="1" applyAlignment="1">
      <alignment horizontal="center" vertical="center"/>
    </xf>
    <xf numFmtId="0" fontId="22" fillId="19" borderId="16" xfId="0" applyFont="1" applyFill="1" applyBorder="1" applyAlignment="1">
      <alignment horizontal="center" vertical="center" wrapText="1"/>
    </xf>
    <xf numFmtId="166" fontId="22" fillId="19" borderId="16" xfId="2" applyNumberFormat="1" applyFont="1" applyFill="1" applyBorder="1" applyAlignment="1" applyProtection="1">
      <alignment horizontal="center" vertical="center"/>
    </xf>
    <xf numFmtId="10" fontId="22" fillId="19" borderId="16" xfId="2" applyNumberFormat="1" applyFont="1" applyFill="1" applyBorder="1" applyAlignment="1" applyProtection="1">
      <alignment horizontal="center" vertical="center"/>
    </xf>
    <xf numFmtId="10" fontId="22" fillId="0" borderId="16" xfId="2" applyNumberFormat="1" applyFont="1" applyBorder="1" applyAlignment="1" applyProtection="1">
      <alignment horizontal="center" vertical="center"/>
    </xf>
    <xf numFmtId="0" fontId="22" fillId="0" borderId="25" xfId="0" applyFont="1" applyBorder="1" applyAlignment="1">
      <alignment horizontal="center" vertical="center" wrapText="1"/>
    </xf>
    <xf numFmtId="0" fontId="21" fillId="0" borderId="32" xfId="0" applyFont="1" applyBorder="1" applyAlignment="1">
      <alignment horizontal="center" vertical="center"/>
    </xf>
    <xf numFmtId="0" fontId="22" fillId="0" borderId="0" xfId="0" applyFont="1" applyAlignment="1">
      <alignment horizontal="center" vertical="center"/>
    </xf>
    <xf numFmtId="0" fontId="21" fillId="0" borderId="32" xfId="1" applyNumberFormat="1" applyFont="1" applyBorder="1" applyAlignment="1">
      <alignment horizontal="center" vertical="center"/>
    </xf>
    <xf numFmtId="0" fontId="22" fillId="0" borderId="0" xfId="0" applyFont="1" applyAlignment="1">
      <alignment vertical="center"/>
    </xf>
    <xf numFmtId="0" fontId="22" fillId="0" borderId="55" xfId="0" applyFont="1" applyBorder="1" applyAlignment="1">
      <alignment horizontal="center" vertical="center"/>
    </xf>
    <xf numFmtId="0" fontId="22" fillId="0" borderId="58" xfId="0" applyFont="1" applyBorder="1" applyAlignment="1">
      <alignment horizontal="center" vertical="center"/>
    </xf>
    <xf numFmtId="0" fontId="22" fillId="0" borderId="44" xfId="0" applyFont="1" applyBorder="1" applyAlignment="1">
      <alignment vertical="center"/>
    </xf>
    <xf numFmtId="0" fontId="23" fillId="0" borderId="0" xfId="0" applyFont="1" applyAlignment="1">
      <alignment horizontal="center" vertical="center" wrapText="1"/>
    </xf>
    <xf numFmtId="0" fontId="26" fillId="22" borderId="58" xfId="0" applyFont="1" applyFill="1" applyBorder="1" applyAlignment="1">
      <alignment horizontal="center" wrapText="1"/>
    </xf>
    <xf numFmtId="0" fontId="26" fillId="22" borderId="27" xfId="0" applyFont="1" applyFill="1" applyBorder="1" applyAlignment="1">
      <alignment horizontal="center" wrapText="1"/>
    </xf>
    <xf numFmtId="44" fontId="26" fillId="22" borderId="27" xfId="1" applyFont="1" applyFill="1" applyBorder="1" applyAlignment="1">
      <alignment horizontal="center" wrapText="1"/>
    </xf>
    <xf numFmtId="44" fontId="25" fillId="22" borderId="33" xfId="1" applyFont="1" applyFill="1" applyBorder="1" applyAlignment="1">
      <alignment horizontal="center" vertical="center"/>
    </xf>
    <xf numFmtId="44" fontId="27" fillId="22" borderId="33" xfId="1" applyFont="1" applyFill="1" applyBorder="1" applyAlignment="1">
      <alignment horizontal="center" vertical="center"/>
    </xf>
    <xf numFmtId="0" fontId="23" fillId="22" borderId="58" xfId="0" applyFont="1" applyFill="1" applyBorder="1" applyAlignment="1">
      <alignment horizontal="center" wrapText="1"/>
    </xf>
    <xf numFmtId="0" fontId="23" fillId="22" borderId="27" xfId="0" applyFont="1" applyFill="1" applyBorder="1" applyAlignment="1">
      <alignment horizontal="center" wrapText="1"/>
    </xf>
    <xf numFmtId="44" fontId="25" fillId="22" borderId="41" xfId="1" applyFont="1" applyFill="1" applyBorder="1" applyAlignment="1">
      <alignment horizontal="center" vertical="center"/>
    </xf>
    <xf numFmtId="44" fontId="25" fillId="22" borderId="49" xfId="1" applyFont="1" applyFill="1" applyBorder="1" applyAlignment="1">
      <alignment horizontal="center" vertical="center"/>
    </xf>
    <xf numFmtId="0" fontId="22" fillId="0" borderId="32" xfId="0" applyFont="1" applyBorder="1" applyAlignment="1">
      <alignment horizontal="center" vertical="center" wrapText="1"/>
    </xf>
    <xf numFmtId="0" fontId="21" fillId="0" borderId="17" xfId="0" applyFont="1" applyBorder="1" applyAlignment="1">
      <alignment horizontal="center" vertical="center"/>
    </xf>
    <xf numFmtId="0" fontId="22" fillId="0" borderId="32" xfId="0" applyFont="1" applyBorder="1" applyAlignment="1">
      <alignment horizontal="center" wrapText="1"/>
    </xf>
    <xf numFmtId="0" fontId="21" fillId="0" borderId="17" xfId="0" applyFont="1" applyBorder="1" applyAlignment="1">
      <alignment horizontal="center"/>
    </xf>
    <xf numFmtId="9" fontId="22" fillId="0" borderId="16" xfId="2" applyFont="1" applyBorder="1" applyAlignment="1">
      <alignment horizontal="center" vertical="center" wrapText="1"/>
    </xf>
    <xf numFmtId="0" fontId="22" fillId="0" borderId="0" xfId="0" applyFont="1" applyAlignment="1">
      <alignment horizontal="left"/>
    </xf>
    <xf numFmtId="44" fontId="21" fillId="0" borderId="42" xfId="1" applyFont="1" applyBorder="1" applyAlignment="1">
      <alignment horizontal="center" vertical="center"/>
    </xf>
    <xf numFmtId="0" fontId="16" fillId="0" borderId="34" xfId="0" applyFont="1" applyBorder="1"/>
    <xf numFmtId="0" fontId="22" fillId="0" borderId="62" xfId="0" applyFont="1" applyBorder="1" applyAlignment="1">
      <alignment horizontal="center" vertical="center"/>
    </xf>
    <xf numFmtId="0" fontId="21" fillId="0" borderId="36" xfId="0" applyFont="1" applyBorder="1" applyAlignment="1">
      <alignment horizontal="center" vertical="center"/>
    </xf>
    <xf numFmtId="0" fontId="22" fillId="0" borderId="31" xfId="0" applyFont="1" applyBorder="1" applyAlignment="1">
      <alignment horizontal="center" vertical="center" wrapText="1"/>
    </xf>
    <xf numFmtId="0" fontId="22" fillId="0" borderId="59"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34" xfId="0" applyFont="1" applyBorder="1" applyAlignment="1">
      <alignment horizontal="center" vertical="center"/>
    </xf>
    <xf numFmtId="0" fontId="21" fillId="0" borderId="31" xfId="0" applyFont="1" applyBorder="1" applyAlignment="1">
      <alignment horizontal="center"/>
    </xf>
    <xf numFmtId="168" fontId="22" fillId="18" borderId="18" xfId="0" applyNumberFormat="1" applyFont="1" applyFill="1" applyBorder="1" applyAlignment="1">
      <alignment horizontal="center" wrapText="1"/>
    </xf>
    <xf numFmtId="9" fontId="22" fillId="0" borderId="16" xfId="2" applyFont="1" applyBorder="1" applyAlignment="1">
      <alignment horizontal="center" wrapText="1"/>
    </xf>
    <xf numFmtId="0" fontId="23" fillId="0" borderId="0" xfId="0" applyFont="1" applyAlignment="1">
      <alignment horizontal="center" wrapText="1"/>
    </xf>
    <xf numFmtId="0" fontId="21" fillId="0" borderId="28" xfId="0" applyFont="1" applyBorder="1" applyAlignment="1">
      <alignment horizontal="center" wrapText="1"/>
    </xf>
    <xf numFmtId="0" fontId="22" fillId="0" borderId="31" xfId="0" applyFont="1" applyBorder="1" applyAlignment="1">
      <alignment horizontal="center" wrapText="1"/>
    </xf>
    <xf numFmtId="0" fontId="21" fillId="0" borderId="59" xfId="0" applyFont="1" applyBorder="1" applyAlignment="1">
      <alignment horizontal="center" wrapText="1"/>
    </xf>
    <xf numFmtId="0" fontId="22" fillId="0" borderId="59" xfId="0" applyFont="1" applyBorder="1" applyAlignment="1">
      <alignment horizontal="center" wrapText="1"/>
    </xf>
    <xf numFmtId="0" fontId="21" fillId="0" borderId="34" xfId="0" applyFont="1" applyBorder="1" applyAlignment="1">
      <alignment horizontal="center"/>
    </xf>
    <xf numFmtId="0" fontId="21" fillId="0" borderId="36" xfId="0" applyFont="1" applyBorder="1" applyAlignment="1">
      <alignment horizontal="center"/>
    </xf>
    <xf numFmtId="0" fontId="22" fillId="0" borderId="62" xfId="0" applyFont="1" applyBorder="1" applyAlignment="1">
      <alignment horizontal="center"/>
    </xf>
    <xf numFmtId="0" fontId="22" fillId="0" borderId="18" xfId="0" applyFont="1" applyBorder="1" applyAlignment="1">
      <alignment horizontal="center"/>
    </xf>
    <xf numFmtId="0" fontId="22" fillId="0" borderId="18" xfId="0" applyFont="1" applyBorder="1" applyAlignment="1">
      <alignment horizontal="center" vertical="center"/>
    </xf>
    <xf numFmtId="44" fontId="21" fillId="0" borderId="49" xfId="1" applyFont="1" applyBorder="1" applyAlignment="1">
      <alignment horizontal="center"/>
    </xf>
    <xf numFmtId="0" fontId="22" fillId="0" borderId="64" xfId="0" applyFont="1" applyBorder="1" applyAlignment="1">
      <alignment horizontal="center"/>
    </xf>
    <xf numFmtId="0" fontId="0" fillId="0" borderId="34" xfId="0" applyBorder="1"/>
    <xf numFmtId="10" fontId="21" fillId="0" borderId="27" xfId="0" applyNumberFormat="1" applyFont="1" applyBorder="1" applyAlignment="1">
      <alignment horizontal="center" vertical="center" wrapText="1"/>
    </xf>
    <xf numFmtId="10" fontId="21" fillId="0" borderId="68" xfId="0" applyNumberFormat="1" applyFont="1" applyBorder="1" applyAlignment="1">
      <alignment horizontal="center" vertical="center"/>
    </xf>
    <xf numFmtId="10" fontId="21" fillId="0" borderId="50" xfId="0" applyNumberFormat="1" applyFont="1" applyBorder="1" applyAlignment="1">
      <alignment horizontal="center" vertical="center"/>
    </xf>
    <xf numFmtId="10" fontId="21" fillId="0" borderId="50" xfId="0" applyNumberFormat="1" applyFont="1" applyBorder="1" applyAlignment="1">
      <alignment horizontal="center"/>
    </xf>
    <xf numFmtId="10" fontId="21" fillId="0" borderId="27" xfId="0" applyNumberFormat="1" applyFont="1" applyBorder="1" applyAlignment="1">
      <alignment horizontal="center" wrapText="1"/>
    </xf>
    <xf numFmtId="10" fontId="21" fillId="0" borderId="50" xfId="0" applyNumberFormat="1" applyFont="1" applyBorder="1" applyAlignment="1">
      <alignment horizontal="center" vertical="center" wrapText="1"/>
    </xf>
    <xf numFmtId="10" fontId="21" fillId="0" borderId="27" xfId="0" applyNumberFormat="1" applyFont="1" applyBorder="1" applyAlignment="1">
      <alignment horizontal="center" vertical="center"/>
    </xf>
    <xf numFmtId="10" fontId="21" fillId="0" borderId="27" xfId="0" applyNumberFormat="1" applyFont="1" applyBorder="1" applyAlignment="1">
      <alignment horizontal="center"/>
    </xf>
    <xf numFmtId="10" fontId="21" fillId="0" borderId="68" xfId="0" applyNumberFormat="1" applyFont="1" applyBorder="1" applyAlignment="1">
      <alignment horizontal="center" wrapText="1"/>
    </xf>
    <xf numFmtId="0" fontId="22" fillId="0" borderId="68" xfId="0" applyFont="1" applyBorder="1" applyAlignment="1">
      <alignment horizontal="center"/>
    </xf>
    <xf numFmtId="0" fontId="21" fillId="0" borderId="62" xfId="0" applyFont="1" applyBorder="1" applyAlignment="1">
      <alignment horizontal="center"/>
    </xf>
    <xf numFmtId="0" fontId="22" fillId="0" borderId="37" xfId="0" applyFont="1" applyBorder="1"/>
    <xf numFmtId="44" fontId="21" fillId="0" borderId="49" xfId="1" applyFont="1" applyBorder="1" applyAlignment="1">
      <alignment horizontal="center" vertical="center"/>
    </xf>
    <xf numFmtId="0" fontId="22" fillId="0" borderId="68" xfId="0" applyFont="1" applyBorder="1" applyAlignment="1">
      <alignment horizontal="center" vertical="center"/>
    </xf>
    <xf numFmtId="0" fontId="21" fillId="0" borderId="62" xfId="0" applyFont="1" applyBorder="1" applyAlignment="1">
      <alignment horizontal="center" vertical="center"/>
    </xf>
    <xf numFmtId="0" fontId="21" fillId="0" borderId="24" xfId="0" applyFont="1" applyBorder="1" applyAlignment="1">
      <alignment horizontal="center" vertical="center"/>
    </xf>
    <xf numFmtId="0" fontId="22" fillId="0" borderId="64" xfId="0" applyFont="1" applyBorder="1" applyAlignment="1">
      <alignment horizontal="center" vertical="center"/>
    </xf>
    <xf numFmtId="168" fontId="22" fillId="0" borderId="22" xfId="0" applyNumberFormat="1" applyFont="1" applyBorder="1"/>
    <xf numFmtId="0" fontId="22" fillId="0" borderId="31" xfId="0" applyFont="1" applyBorder="1"/>
    <xf numFmtId="168" fontId="22" fillId="18" borderId="30" xfId="0" applyNumberFormat="1" applyFont="1" applyFill="1" applyBorder="1" applyAlignment="1">
      <alignment horizontal="center" vertical="center" wrapText="1"/>
    </xf>
    <xf numFmtId="168" fontId="22" fillId="0" borderId="32" xfId="0" applyNumberFormat="1" applyFont="1" applyBorder="1"/>
    <xf numFmtId="10" fontId="21" fillId="0" borderId="50" xfId="0" applyNumberFormat="1" applyFont="1" applyBorder="1" applyAlignment="1">
      <alignment horizontal="center" wrapText="1"/>
    </xf>
    <xf numFmtId="168" fontId="22" fillId="0" borderId="30" xfId="0" applyNumberFormat="1" applyFont="1" applyBorder="1" applyAlignment="1">
      <alignment horizontal="center" wrapText="1"/>
    </xf>
    <xf numFmtId="168" fontId="22" fillId="0" borderId="30" xfId="0" applyNumberFormat="1" applyFont="1" applyBorder="1" applyAlignment="1">
      <alignment horizontal="center" vertical="center" wrapText="1"/>
    </xf>
    <xf numFmtId="0" fontId="23" fillId="0" borderId="16" xfId="0" applyFont="1" applyBorder="1" applyAlignment="1">
      <alignment horizontal="center" wrapText="1"/>
    </xf>
    <xf numFmtId="44" fontId="22" fillId="0" borderId="18" xfId="0" applyNumberFormat="1" applyFont="1" applyBorder="1" applyAlignment="1">
      <alignment horizontal="center" vertical="center" wrapText="1"/>
    </xf>
    <xf numFmtId="0" fontId="22" fillId="0" borderId="44" xfId="0" applyFont="1" applyBorder="1" applyAlignment="1">
      <alignment horizontal="center"/>
    </xf>
    <xf numFmtId="0" fontId="22" fillId="18" borderId="30" xfId="0" applyFont="1" applyFill="1" applyBorder="1" applyAlignment="1">
      <alignment horizontal="center" vertical="center" wrapText="1"/>
    </xf>
    <xf numFmtId="0" fontId="23" fillId="0" borderId="44" xfId="0" applyFont="1" applyBorder="1"/>
    <xf numFmtId="168" fontId="22" fillId="18" borderId="30" xfId="0" applyNumberFormat="1" applyFont="1" applyFill="1" applyBorder="1" applyAlignment="1">
      <alignment horizontal="center" wrapText="1"/>
    </xf>
    <xf numFmtId="44" fontId="21" fillId="0" borderId="42" xfId="1" applyFont="1" applyBorder="1" applyAlignment="1">
      <alignment horizontal="center"/>
    </xf>
    <xf numFmtId="0" fontId="23" fillId="0" borderId="32" xfId="0" applyFont="1" applyBorder="1" applyAlignment="1">
      <alignment horizontal="center"/>
    </xf>
    <xf numFmtId="0" fontId="22" fillId="0" borderId="38" xfId="0" applyFont="1" applyBorder="1"/>
    <xf numFmtId="0" fontId="21" fillId="0" borderId="0" xfId="0" applyFont="1"/>
    <xf numFmtId="0" fontId="19" fillId="0" borderId="34" xfId="0" applyFont="1" applyBorder="1"/>
    <xf numFmtId="0" fontId="22" fillId="0" borderId="69" xfId="0" applyFont="1" applyBorder="1"/>
    <xf numFmtId="0" fontId="22" fillId="0" borderId="69" xfId="0" applyFont="1" applyBorder="1" applyAlignment="1">
      <alignment vertical="center"/>
    </xf>
    <xf numFmtId="168" fontId="22" fillId="0" borderId="22" xfId="0" applyNumberFormat="1" applyFont="1" applyBorder="1" applyAlignment="1">
      <alignment vertical="center"/>
    </xf>
    <xf numFmtId="0" fontId="22" fillId="0" borderId="31" xfId="0" applyFont="1" applyBorder="1" applyAlignment="1">
      <alignment vertical="center"/>
    </xf>
    <xf numFmtId="0" fontId="22" fillId="0" borderId="0" xfId="0" applyFont="1" applyAlignment="1">
      <alignment horizontal="left" vertical="center"/>
    </xf>
    <xf numFmtId="168" fontId="23" fillId="18" borderId="30" xfId="0" applyNumberFormat="1" applyFont="1" applyFill="1" applyBorder="1" applyAlignment="1">
      <alignment horizontal="center" wrapText="1"/>
    </xf>
    <xf numFmtId="168" fontId="23" fillId="18" borderId="30" xfId="0" applyNumberFormat="1" applyFont="1" applyFill="1" applyBorder="1" applyAlignment="1">
      <alignment horizontal="center" vertical="center" wrapText="1"/>
    </xf>
    <xf numFmtId="0" fontId="23" fillId="0" borderId="16" xfId="0" applyFont="1" applyBorder="1" applyAlignment="1">
      <alignment horizontal="center" vertical="center" wrapText="1"/>
    </xf>
    <xf numFmtId="0" fontId="15" fillId="0" borderId="0" xfId="0" applyFont="1" applyAlignment="1">
      <alignment horizontal="center"/>
    </xf>
    <xf numFmtId="44" fontId="23" fillId="0" borderId="32" xfId="0" applyNumberFormat="1" applyFont="1" applyBorder="1" applyAlignment="1">
      <alignment horizontal="center" vertical="center" wrapText="1"/>
    </xf>
    <xf numFmtId="0" fontId="0" fillId="0" borderId="0" xfId="0" applyAlignment="1">
      <alignment vertical="center"/>
    </xf>
    <xf numFmtId="0" fontId="15" fillId="0" borderId="38" xfId="0" applyFont="1" applyBorder="1" applyAlignment="1">
      <alignment vertical="center"/>
    </xf>
    <xf numFmtId="44" fontId="13" fillId="0" borderId="56" xfId="0" applyNumberFormat="1" applyFont="1" applyBorder="1" applyAlignment="1">
      <alignment vertical="center"/>
    </xf>
    <xf numFmtId="0" fontId="14" fillId="0" borderId="44" xfId="0" applyFont="1" applyBorder="1"/>
    <xf numFmtId="170" fontId="22" fillId="18" borderId="32" xfId="1" applyNumberFormat="1" applyFont="1" applyFill="1" applyBorder="1" applyAlignment="1" applyProtection="1">
      <alignment horizontal="center" vertical="center"/>
    </xf>
    <xf numFmtId="0" fontId="23" fillId="19" borderId="16" xfId="0" applyFont="1" applyFill="1" applyBorder="1" applyAlignment="1">
      <alignment horizontal="center" vertical="center" wrapText="1"/>
    </xf>
    <xf numFmtId="10" fontId="23" fillId="19" borderId="16" xfId="2" applyNumberFormat="1" applyFont="1" applyFill="1" applyBorder="1" applyAlignment="1" applyProtection="1">
      <alignment horizontal="center" vertical="center"/>
    </xf>
    <xf numFmtId="170" fontId="22" fillId="18" borderId="32" xfId="1" applyNumberFormat="1" applyFont="1" applyFill="1" applyBorder="1" applyAlignment="1" applyProtection="1">
      <alignment horizontal="center"/>
    </xf>
    <xf numFmtId="168" fontId="22" fillId="0" borderId="19" xfId="0" applyNumberFormat="1" applyFont="1" applyBorder="1" applyAlignment="1">
      <alignment horizontal="center" vertical="center" wrapText="1"/>
    </xf>
    <xf numFmtId="0" fontId="22" fillId="0" borderId="38" xfId="0" applyFont="1" applyBorder="1" applyAlignment="1">
      <alignment horizontal="center"/>
    </xf>
    <xf numFmtId="0" fontId="22" fillId="18" borderId="18" xfId="0" applyFont="1" applyFill="1" applyBorder="1" applyAlignment="1">
      <alignment horizontal="center" vertical="center" wrapText="1"/>
    </xf>
    <xf numFmtId="0" fontId="22" fillId="0" borderId="70" xfId="0" applyFont="1" applyBorder="1" applyAlignment="1">
      <alignment horizontal="center"/>
    </xf>
    <xf numFmtId="44" fontId="23" fillId="0" borderId="16" xfId="1" applyFont="1" applyBorder="1" applyAlignment="1">
      <alignment horizontal="center" wrapText="1"/>
    </xf>
    <xf numFmtId="44" fontId="23" fillId="0" borderId="32" xfId="1" applyFont="1" applyBorder="1" applyAlignment="1">
      <alignment horizontal="center"/>
    </xf>
    <xf numFmtId="0" fontId="23" fillId="0" borderId="17" xfId="0" applyFont="1" applyBorder="1"/>
    <xf numFmtId="44" fontId="23" fillId="0" borderId="16" xfId="1" applyFont="1" applyBorder="1" applyAlignment="1">
      <alignment horizontal="center" vertical="center" wrapText="1"/>
    </xf>
    <xf numFmtId="44" fontId="23" fillId="0" borderId="32" xfId="1" applyFont="1" applyBorder="1" applyAlignment="1">
      <alignment horizontal="center" vertical="center"/>
    </xf>
    <xf numFmtId="44" fontId="23" fillId="0" borderId="16" xfId="1" applyFont="1" applyFill="1" applyBorder="1" applyAlignment="1">
      <alignment horizontal="center" wrapText="1"/>
    </xf>
    <xf numFmtId="44" fontId="23" fillId="0" borderId="32" xfId="1" applyFont="1" applyFill="1" applyBorder="1" applyAlignment="1">
      <alignment horizontal="center"/>
    </xf>
    <xf numFmtId="44" fontId="23" fillId="0" borderId="32" xfId="0" applyNumberFormat="1" applyFont="1" applyBorder="1" applyAlignment="1">
      <alignment horizontal="center"/>
    </xf>
    <xf numFmtId="0" fontId="23" fillId="0" borderId="17" xfId="0" applyFont="1" applyBorder="1" applyAlignment="1">
      <alignment vertical="center"/>
    </xf>
    <xf numFmtId="44" fontId="23" fillId="9" borderId="16" xfId="1" applyFont="1" applyFill="1" applyBorder="1" applyAlignment="1">
      <alignment horizontal="center" vertical="center" wrapText="1"/>
    </xf>
    <xf numFmtId="44" fontId="23" fillId="9" borderId="32" xfId="0" applyNumberFormat="1" applyFont="1" applyFill="1" applyBorder="1" applyAlignment="1">
      <alignment horizontal="center" vertical="center"/>
    </xf>
    <xf numFmtId="44" fontId="23" fillId="9" borderId="16" xfId="1" applyFont="1" applyFill="1" applyBorder="1" applyAlignment="1">
      <alignment horizontal="center" wrapText="1"/>
    </xf>
    <xf numFmtId="44" fontId="23" fillId="9" borderId="32" xfId="0" applyNumberFormat="1" applyFont="1" applyFill="1" applyBorder="1" applyAlignment="1">
      <alignment horizontal="center"/>
    </xf>
    <xf numFmtId="44" fontId="7" fillId="0" borderId="21" xfId="0" applyNumberFormat="1" applyFont="1" applyBorder="1"/>
    <xf numFmtId="0" fontId="7" fillId="0" borderId="21" xfId="0" applyFont="1" applyBorder="1" applyAlignment="1">
      <alignment horizontal="center"/>
    </xf>
    <xf numFmtId="44" fontId="25" fillId="22" borderId="18" xfId="1" applyFont="1" applyFill="1" applyBorder="1" applyAlignment="1">
      <alignment horizontal="center" vertical="center"/>
    </xf>
    <xf numFmtId="44" fontId="7" fillId="0" borderId="71" xfId="0" applyNumberFormat="1" applyFont="1" applyBorder="1"/>
    <xf numFmtId="0" fontId="7" fillId="0" borderId="71" xfId="0" applyFont="1" applyBorder="1" applyAlignment="1">
      <alignment horizontal="center"/>
    </xf>
    <xf numFmtId="44" fontId="25" fillId="22" borderId="32" xfId="0" applyNumberFormat="1" applyFont="1" applyFill="1" applyBorder="1" applyAlignment="1">
      <alignment horizontal="center" vertical="center"/>
    </xf>
    <xf numFmtId="0" fontId="23" fillId="22" borderId="16" xfId="0" applyFont="1" applyFill="1" applyBorder="1" applyAlignment="1">
      <alignment horizontal="center" vertical="center" wrapText="1"/>
    </xf>
    <xf numFmtId="0" fontId="23" fillId="22" borderId="31" xfId="0" applyFont="1" applyFill="1" applyBorder="1" applyAlignment="1">
      <alignment horizontal="center" vertical="center" wrapText="1"/>
    </xf>
    <xf numFmtId="44" fontId="23" fillId="22" borderId="16" xfId="1" applyFont="1" applyFill="1" applyBorder="1" applyAlignment="1">
      <alignment horizontal="center" vertical="center" wrapText="1"/>
    </xf>
    <xf numFmtId="44" fontId="7" fillId="0" borderId="57" xfId="0" applyNumberFormat="1" applyFont="1" applyBorder="1" applyAlignment="1">
      <alignment vertical="center"/>
    </xf>
    <xf numFmtId="0" fontId="7" fillId="0" borderId="34" xfId="0" applyFont="1" applyBorder="1" applyAlignment="1">
      <alignment horizontal="center" vertical="center"/>
    </xf>
    <xf numFmtId="44" fontId="22" fillId="0" borderId="42" xfId="0" applyNumberFormat="1" applyFont="1" applyBorder="1" applyAlignment="1">
      <alignment horizontal="center" vertical="center" wrapText="1"/>
    </xf>
    <xf numFmtId="44" fontId="22" fillId="0" borderId="42" xfId="0" applyNumberFormat="1" applyFont="1" applyBorder="1" applyAlignment="1">
      <alignment horizontal="center" wrapText="1"/>
    </xf>
    <xf numFmtId="44" fontId="22" fillId="0" borderId="32" xfId="1" applyFont="1" applyFill="1" applyBorder="1" applyAlignment="1">
      <alignment horizontal="center"/>
    </xf>
    <xf numFmtId="44" fontId="22" fillId="0" borderId="32" xfId="1" applyFont="1" applyFill="1" applyBorder="1" applyAlignment="1">
      <alignment horizontal="center" vertical="center"/>
    </xf>
    <xf numFmtId="0" fontId="21" fillId="0" borderId="19" xfId="0" applyFont="1" applyBorder="1" applyAlignment="1">
      <alignment horizontal="center" vertical="center" wrapText="1"/>
    </xf>
    <xf numFmtId="0" fontId="21" fillId="0" borderId="20"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7" xfId="0" applyFont="1" applyBorder="1" applyAlignment="1">
      <alignment horizontal="center" vertical="center" wrapText="1"/>
    </xf>
    <xf numFmtId="0" fontId="21" fillId="0" borderId="54" xfId="0" applyFont="1" applyBorder="1" applyAlignment="1">
      <alignment horizontal="center" vertical="center"/>
    </xf>
    <xf numFmtId="0" fontId="21" fillId="0" borderId="38" xfId="0" applyFont="1" applyBorder="1" applyAlignment="1">
      <alignment horizontal="center" vertical="center"/>
    </xf>
    <xf numFmtId="0" fontId="21" fillId="0" borderId="55" xfId="0" applyFont="1" applyBorder="1" applyAlignment="1">
      <alignment horizontal="center" vertical="center"/>
    </xf>
    <xf numFmtId="0" fontId="21" fillId="0" borderId="63" xfId="0" applyFont="1" applyBorder="1" applyAlignment="1">
      <alignment horizontal="center" vertical="center"/>
    </xf>
    <xf numFmtId="0" fontId="21" fillId="0" borderId="67" xfId="0" applyFont="1" applyBorder="1" applyAlignment="1">
      <alignment horizontal="center" vertical="center"/>
    </xf>
    <xf numFmtId="0" fontId="21" fillId="0" borderId="68" xfId="0" applyFont="1" applyBorder="1" applyAlignment="1">
      <alignment horizontal="center" vertical="center"/>
    </xf>
    <xf numFmtId="0" fontId="21" fillId="20" borderId="13" xfId="0" applyFont="1" applyFill="1" applyBorder="1" applyAlignment="1">
      <alignment horizontal="center" vertical="center" wrapText="1"/>
    </xf>
    <xf numFmtId="0" fontId="21" fillId="20" borderId="14" xfId="0" applyFont="1" applyFill="1" applyBorder="1" applyAlignment="1">
      <alignment horizontal="center" vertical="center" wrapText="1"/>
    </xf>
    <xf numFmtId="0" fontId="21" fillId="20" borderId="15" xfId="0" applyFont="1" applyFill="1" applyBorder="1" applyAlignment="1">
      <alignment horizontal="center" vertical="center" wrapText="1"/>
    </xf>
    <xf numFmtId="0" fontId="21" fillId="0" borderId="65" xfId="0" applyFont="1" applyBorder="1" applyAlignment="1">
      <alignment horizontal="center" vertical="center"/>
    </xf>
    <xf numFmtId="0" fontId="21" fillId="0" borderId="18"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7" xfId="0" applyFont="1" applyBorder="1" applyAlignment="1">
      <alignment horizontal="center" vertical="center" wrapText="1"/>
    </xf>
    <xf numFmtId="0" fontId="21" fillId="0" borderId="68" xfId="0" applyFont="1" applyBorder="1" applyAlignment="1">
      <alignment horizontal="center" vertical="center" wrapText="1"/>
    </xf>
    <xf numFmtId="0" fontId="22" fillId="0" borderId="19" xfId="0" applyFont="1" applyBorder="1" applyAlignment="1">
      <alignment horizontal="center" vertical="center"/>
    </xf>
    <xf numFmtId="0" fontId="22" fillId="0" borderId="20" xfId="0" applyFont="1" applyBorder="1" applyAlignment="1">
      <alignment horizontal="center" vertical="center"/>
    </xf>
    <xf numFmtId="0" fontId="22" fillId="0" borderId="18" xfId="0" applyFont="1" applyBorder="1" applyAlignment="1">
      <alignment horizontal="center" vertical="center"/>
    </xf>
    <xf numFmtId="0" fontId="22" fillId="0" borderId="17" xfId="0" applyFont="1" applyBorder="1" applyAlignment="1">
      <alignment horizontal="center" vertical="center"/>
    </xf>
    <xf numFmtId="0" fontId="21" fillId="0" borderId="16" xfId="0" applyFont="1" applyBorder="1" applyAlignment="1">
      <alignment horizontal="center" vertical="center"/>
    </xf>
    <xf numFmtId="0" fontId="21" fillId="16" borderId="13" xfId="0" applyFont="1" applyFill="1" applyBorder="1" applyAlignment="1">
      <alignment horizontal="center" vertical="center"/>
    </xf>
    <xf numFmtId="0" fontId="21" fillId="16" borderId="14" xfId="0" applyFont="1" applyFill="1" applyBorder="1" applyAlignment="1">
      <alignment horizontal="center" vertical="center"/>
    </xf>
    <xf numFmtId="0" fontId="21" fillId="16" borderId="15" xfId="0" applyFont="1" applyFill="1" applyBorder="1" applyAlignment="1">
      <alignment horizontal="center" vertical="center"/>
    </xf>
    <xf numFmtId="0" fontId="21" fillId="0" borderId="27" xfId="0" applyFont="1" applyBorder="1" applyAlignment="1">
      <alignment horizontal="center" vertical="center" wrapText="1"/>
    </xf>
    <xf numFmtId="0" fontId="21" fillId="16" borderId="56" xfId="0" applyFont="1" applyFill="1" applyBorder="1" applyAlignment="1">
      <alignment horizontal="center" vertical="center"/>
    </xf>
    <xf numFmtId="0" fontId="21" fillId="7" borderId="56" xfId="0" applyFont="1" applyFill="1" applyBorder="1" applyAlignment="1">
      <alignment horizontal="center" vertical="center"/>
    </xf>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xf numFmtId="0" fontId="22" fillId="0" borderId="16" xfId="0" applyFont="1" applyBorder="1" applyAlignment="1">
      <alignment horizontal="center" vertical="center" wrapText="1"/>
    </xf>
    <xf numFmtId="0" fontId="21" fillId="20" borderId="53" xfId="0" applyFont="1" applyFill="1" applyBorder="1" applyAlignment="1">
      <alignment horizontal="center" vertical="center" wrapText="1"/>
    </xf>
    <xf numFmtId="0" fontId="23" fillId="0" borderId="18"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22" xfId="0" applyFont="1" applyBorder="1" applyAlignment="1">
      <alignment horizontal="center" vertical="center" wrapText="1"/>
    </xf>
    <xf numFmtId="0" fontId="21" fillId="20" borderId="52" xfId="0" applyFont="1" applyFill="1" applyBorder="1" applyAlignment="1">
      <alignment horizontal="center" vertical="center" wrapText="1"/>
    </xf>
    <xf numFmtId="0" fontId="21" fillId="20" borderId="34" xfId="0" applyFont="1" applyFill="1" applyBorder="1" applyAlignment="1">
      <alignment horizontal="center" vertical="center" wrapText="1"/>
    </xf>
    <xf numFmtId="0" fontId="21" fillId="20" borderId="36" xfId="0" applyFont="1" applyFill="1" applyBorder="1" applyAlignment="1">
      <alignment horizontal="center" vertical="center" wrapText="1"/>
    </xf>
    <xf numFmtId="0" fontId="21" fillId="0" borderId="25" xfId="0" applyFont="1" applyBorder="1" applyAlignment="1">
      <alignment horizontal="center" vertical="center" wrapText="1"/>
    </xf>
    <xf numFmtId="0" fontId="21" fillId="0" borderId="29" xfId="0" applyFont="1" applyBorder="1" applyAlignment="1">
      <alignment horizontal="center" vertical="center" wrapText="1"/>
    </xf>
    <xf numFmtId="0" fontId="22" fillId="18" borderId="16" xfId="0" applyFont="1" applyFill="1" applyBorder="1" applyAlignment="1">
      <alignment horizontal="center" vertical="center" wrapText="1"/>
    </xf>
    <xf numFmtId="0" fontId="21" fillId="16" borderId="21" xfId="0" applyFont="1" applyFill="1" applyBorder="1" applyAlignment="1">
      <alignment horizontal="center" vertical="center"/>
    </xf>
    <xf numFmtId="0" fontId="21" fillId="0" borderId="16" xfId="0" applyFont="1" applyBorder="1" applyAlignment="1">
      <alignment horizontal="center" vertical="center" wrapText="1"/>
    </xf>
    <xf numFmtId="0" fontId="21" fillId="20" borderId="47" xfId="0" applyFont="1" applyFill="1" applyBorder="1" applyAlignment="1">
      <alignment horizontal="center" vertical="center"/>
    </xf>
    <xf numFmtId="0" fontId="21" fillId="20" borderId="45" xfId="0" applyFont="1" applyFill="1" applyBorder="1" applyAlignment="1">
      <alignment horizontal="center" vertical="center"/>
    </xf>
    <xf numFmtId="0" fontId="21" fillId="0" borderId="40" xfId="0" applyFont="1" applyBorder="1" applyAlignment="1">
      <alignment horizontal="center" vertical="center"/>
    </xf>
    <xf numFmtId="0" fontId="21" fillId="0" borderId="0" xfId="0" applyFont="1" applyAlignment="1">
      <alignment horizontal="center" vertical="center"/>
    </xf>
    <xf numFmtId="0" fontId="21" fillId="0" borderId="46" xfId="0" applyFont="1" applyBorder="1" applyAlignment="1">
      <alignment horizontal="center" vertical="center"/>
    </xf>
    <xf numFmtId="0" fontId="21" fillId="20" borderId="47" xfId="0" applyFont="1" applyFill="1" applyBorder="1" applyAlignment="1">
      <alignment horizontal="center" vertical="center" wrapText="1"/>
    </xf>
    <xf numFmtId="0" fontId="21" fillId="20" borderId="45" xfId="0" applyFont="1" applyFill="1" applyBorder="1" applyAlignment="1">
      <alignment horizontal="center" vertical="center" wrapText="1"/>
    </xf>
    <xf numFmtId="2" fontId="21" fillId="0" borderId="63" xfId="0" applyNumberFormat="1" applyFont="1" applyBorder="1" applyAlignment="1">
      <alignment horizontal="center" vertical="center" wrapText="1"/>
    </xf>
    <xf numFmtId="2" fontId="21" fillId="0" borderId="68" xfId="0" applyNumberFormat="1" applyFont="1" applyBorder="1" applyAlignment="1">
      <alignment horizontal="center" vertical="center" wrapText="1"/>
    </xf>
    <xf numFmtId="0" fontId="21" fillId="20" borderId="48" xfId="0" applyFont="1" applyFill="1" applyBorder="1" applyAlignment="1">
      <alignment horizontal="center" vertical="center" wrapText="1"/>
    </xf>
    <xf numFmtId="0" fontId="21" fillId="20" borderId="51" xfId="0" applyFont="1" applyFill="1" applyBorder="1" applyAlignment="1">
      <alignment horizontal="center" vertical="center" wrapText="1"/>
    </xf>
    <xf numFmtId="0" fontId="21" fillId="21" borderId="14" xfId="0" applyFont="1" applyFill="1" applyBorder="1" applyAlignment="1">
      <alignment horizontal="center" vertical="center"/>
    </xf>
    <xf numFmtId="0" fontId="21" fillId="21" borderId="15" xfId="0" applyFont="1" applyFill="1" applyBorder="1" applyAlignment="1">
      <alignment horizontal="center" vertical="center"/>
    </xf>
    <xf numFmtId="165" fontId="22" fillId="9" borderId="25" xfId="0" applyNumberFormat="1" applyFont="1" applyFill="1" applyBorder="1" applyAlignment="1">
      <alignment horizontal="center" vertical="center" wrapText="1"/>
    </xf>
    <xf numFmtId="165" fontId="22" fillId="0" borderId="16" xfId="0" applyNumberFormat="1" applyFont="1" applyBorder="1" applyAlignment="1">
      <alignment horizontal="center" vertical="center" wrapText="1"/>
    </xf>
    <xf numFmtId="0" fontId="22" fillId="18" borderId="27" xfId="0" applyFont="1" applyFill="1" applyBorder="1" applyAlignment="1">
      <alignment horizontal="center" vertical="center" wrapText="1"/>
    </xf>
    <xf numFmtId="0" fontId="22" fillId="0" borderId="19" xfId="0" applyFont="1" applyBorder="1" applyAlignment="1">
      <alignment horizontal="center" vertical="center" wrapText="1"/>
    </xf>
    <xf numFmtId="0" fontId="22" fillId="0" borderId="20" xfId="0" applyFont="1" applyBorder="1" applyAlignment="1">
      <alignment horizontal="center" vertical="center" wrapText="1"/>
    </xf>
    <xf numFmtId="0" fontId="22" fillId="18" borderId="63" xfId="0" applyFont="1" applyFill="1" applyBorder="1" applyAlignment="1">
      <alignment horizontal="center" vertical="center" wrapText="1"/>
    </xf>
    <xf numFmtId="0" fontId="22" fillId="18" borderId="68" xfId="0" applyFont="1" applyFill="1" applyBorder="1" applyAlignment="1">
      <alignment horizontal="center" vertical="center" wrapText="1"/>
    </xf>
    <xf numFmtId="0" fontId="22" fillId="18" borderId="19" xfId="0" applyFont="1" applyFill="1" applyBorder="1" applyAlignment="1">
      <alignment horizontal="center" vertical="center" wrapText="1"/>
    </xf>
    <xf numFmtId="0" fontId="22" fillId="18" borderId="20" xfId="0" applyFont="1" applyFill="1" applyBorder="1" applyAlignment="1">
      <alignment horizontal="center" vertical="center" wrapText="1"/>
    </xf>
    <xf numFmtId="0" fontId="21" fillId="21" borderId="26" xfId="0" applyFont="1" applyFill="1" applyBorder="1" applyAlignment="1">
      <alignment horizontal="center" vertical="center"/>
    </xf>
    <xf numFmtId="0" fontId="22" fillId="0" borderId="18" xfId="0" applyFont="1" applyBorder="1" applyAlignment="1">
      <alignment horizontal="center" wrapText="1"/>
    </xf>
    <xf numFmtId="0" fontId="22" fillId="0" borderId="17" xfId="0" applyFont="1" applyBorder="1" applyAlignment="1">
      <alignment horizontal="center" wrapText="1"/>
    </xf>
    <xf numFmtId="0" fontId="21" fillId="0" borderId="54" xfId="0" applyFont="1" applyBorder="1" applyAlignment="1">
      <alignment horizontal="center"/>
    </xf>
    <xf numFmtId="0" fontId="21" fillId="0" borderId="38" xfId="0" applyFont="1" applyBorder="1" applyAlignment="1">
      <alignment horizontal="center"/>
    </xf>
    <xf numFmtId="0" fontId="21" fillId="0" borderId="55" xfId="0" applyFont="1" applyBorder="1" applyAlignment="1">
      <alignment horizontal="center"/>
    </xf>
    <xf numFmtId="0" fontId="22" fillId="0" borderId="19" xfId="0" applyFont="1" applyBorder="1" applyAlignment="1">
      <alignment horizontal="center" wrapText="1"/>
    </xf>
    <xf numFmtId="0" fontId="22" fillId="0" borderId="20" xfId="0" applyFont="1" applyBorder="1" applyAlignment="1">
      <alignment horizontal="center" wrapText="1"/>
    </xf>
    <xf numFmtId="0" fontId="22" fillId="18" borderId="63" xfId="0" applyFont="1" applyFill="1" applyBorder="1" applyAlignment="1">
      <alignment horizontal="center" wrapText="1"/>
    </xf>
    <xf numFmtId="0" fontId="22" fillId="18" borderId="68" xfId="0" applyFont="1" applyFill="1" applyBorder="1" applyAlignment="1">
      <alignment horizontal="center" wrapText="1"/>
    </xf>
    <xf numFmtId="0" fontId="21" fillId="0" borderId="18" xfId="0" applyFont="1" applyBorder="1" applyAlignment="1">
      <alignment horizontal="center" wrapText="1"/>
    </xf>
    <xf numFmtId="0" fontId="21" fillId="0" borderId="17" xfId="0" applyFont="1" applyBorder="1" applyAlignment="1">
      <alignment horizontal="center" wrapText="1"/>
    </xf>
    <xf numFmtId="0" fontId="23" fillId="0" borderId="18" xfId="0" applyFont="1" applyBorder="1" applyAlignment="1">
      <alignment horizontal="center" wrapText="1"/>
    </xf>
    <xf numFmtId="0" fontId="23" fillId="0" borderId="17" xfId="0" applyFont="1" applyBorder="1" applyAlignment="1">
      <alignment horizontal="center" wrapText="1"/>
    </xf>
    <xf numFmtId="0" fontId="21" fillId="0" borderId="65" xfId="0" applyFont="1" applyBorder="1" applyAlignment="1">
      <alignment horizontal="center" wrapText="1"/>
    </xf>
    <xf numFmtId="0" fontId="21" fillId="0" borderId="67" xfId="0" applyFont="1" applyBorder="1" applyAlignment="1">
      <alignment horizontal="center" wrapText="1"/>
    </xf>
    <xf numFmtId="0" fontId="21" fillId="0" borderId="68" xfId="0" applyFont="1" applyBorder="1" applyAlignment="1">
      <alignment horizontal="center" wrapText="1"/>
    </xf>
    <xf numFmtId="0" fontId="21" fillId="20" borderId="13" xfId="0" applyFont="1" applyFill="1" applyBorder="1" applyAlignment="1">
      <alignment horizontal="center" wrapText="1"/>
    </xf>
    <xf numFmtId="0" fontId="21" fillId="20" borderId="14" xfId="0" applyFont="1" applyFill="1" applyBorder="1" applyAlignment="1">
      <alignment horizontal="center" wrapText="1"/>
    </xf>
    <xf numFmtId="0" fontId="21" fillId="20" borderId="15" xfId="0" applyFont="1" applyFill="1" applyBorder="1" applyAlignment="1">
      <alignment horizontal="center" wrapText="1"/>
    </xf>
    <xf numFmtId="0" fontId="21" fillId="20" borderId="53" xfId="0" applyFont="1" applyFill="1" applyBorder="1" applyAlignment="1">
      <alignment horizontal="center" wrapText="1"/>
    </xf>
    <xf numFmtId="0" fontId="21" fillId="0" borderId="19" xfId="0" applyFont="1" applyBorder="1" applyAlignment="1">
      <alignment horizontal="center" wrapText="1"/>
    </xf>
    <xf numFmtId="0" fontId="21" fillId="0" borderId="20" xfId="0" applyFont="1" applyBorder="1" applyAlignment="1">
      <alignment horizontal="center" wrapText="1"/>
    </xf>
    <xf numFmtId="0" fontId="21" fillId="0" borderId="63" xfId="0" applyFont="1" applyBorder="1" applyAlignment="1">
      <alignment horizontal="center"/>
    </xf>
    <xf numFmtId="0" fontId="21" fillId="0" borderId="67" xfId="0" applyFont="1" applyBorder="1" applyAlignment="1">
      <alignment horizontal="center"/>
    </xf>
    <xf numFmtId="0" fontId="21" fillId="20" borderId="52" xfId="0" applyFont="1" applyFill="1" applyBorder="1" applyAlignment="1">
      <alignment horizontal="center" wrapText="1"/>
    </xf>
    <xf numFmtId="0" fontId="21" fillId="20" borderId="34" xfId="0" applyFont="1" applyFill="1" applyBorder="1" applyAlignment="1">
      <alignment horizontal="center" wrapText="1"/>
    </xf>
    <xf numFmtId="0" fontId="21" fillId="20" borderId="36" xfId="0" applyFont="1" applyFill="1" applyBorder="1" applyAlignment="1">
      <alignment horizontal="center" wrapText="1"/>
    </xf>
    <xf numFmtId="0" fontId="22" fillId="0" borderId="19" xfId="0" applyFont="1" applyBorder="1" applyAlignment="1">
      <alignment horizontal="center"/>
    </xf>
    <xf numFmtId="0" fontId="22" fillId="0" borderId="20" xfId="0" applyFont="1" applyBorder="1" applyAlignment="1">
      <alignment horizontal="center"/>
    </xf>
    <xf numFmtId="0" fontId="22" fillId="0" borderId="18" xfId="0" applyFont="1" applyBorder="1" applyAlignment="1">
      <alignment horizontal="center"/>
    </xf>
    <xf numFmtId="0" fontId="22" fillId="0" borderId="17" xfId="0" applyFont="1" applyBorder="1" applyAlignment="1">
      <alignment horizontal="center"/>
    </xf>
    <xf numFmtId="0" fontId="21" fillId="0" borderId="68" xfId="0" applyFont="1" applyBorder="1" applyAlignment="1">
      <alignment horizontal="center"/>
    </xf>
    <xf numFmtId="0" fontId="21" fillId="0" borderId="65" xfId="0" applyFont="1" applyBorder="1" applyAlignment="1">
      <alignment horizontal="center"/>
    </xf>
    <xf numFmtId="0" fontId="22" fillId="0" borderId="16" xfId="0" applyFont="1" applyBorder="1" applyAlignment="1">
      <alignment horizontal="center" wrapText="1"/>
    </xf>
    <xf numFmtId="0" fontId="21" fillId="0" borderId="27" xfId="0" applyFont="1" applyBorder="1" applyAlignment="1">
      <alignment horizontal="center" wrapText="1"/>
    </xf>
    <xf numFmtId="0" fontId="21" fillId="16" borderId="56" xfId="0" applyFont="1" applyFill="1" applyBorder="1" applyAlignment="1">
      <alignment horizontal="center"/>
    </xf>
    <xf numFmtId="0" fontId="21" fillId="16" borderId="14" xfId="0" applyFont="1" applyFill="1" applyBorder="1" applyAlignment="1">
      <alignment horizontal="center"/>
    </xf>
    <xf numFmtId="0" fontId="21" fillId="7" borderId="56" xfId="0" applyFont="1" applyFill="1" applyBorder="1" applyAlignment="1">
      <alignment horizontal="center"/>
    </xf>
    <xf numFmtId="0" fontId="21" fillId="7" borderId="14" xfId="0" applyFont="1" applyFill="1" applyBorder="1" applyAlignment="1">
      <alignment horizontal="center"/>
    </xf>
    <xf numFmtId="0" fontId="21" fillId="7" borderId="15" xfId="0" applyFont="1" applyFill="1" applyBorder="1" applyAlignment="1">
      <alignment horizontal="center"/>
    </xf>
    <xf numFmtId="0" fontId="21" fillId="0" borderId="16" xfId="0" applyFont="1" applyBorder="1" applyAlignment="1">
      <alignment horizontal="center"/>
    </xf>
    <xf numFmtId="0" fontId="21" fillId="16" borderId="13" xfId="0" applyFont="1" applyFill="1" applyBorder="1" applyAlignment="1">
      <alignment horizontal="center"/>
    </xf>
    <xf numFmtId="0" fontId="21" fillId="16" borderId="15" xfId="0" applyFont="1" applyFill="1" applyBorder="1" applyAlignment="1">
      <alignment horizontal="center"/>
    </xf>
    <xf numFmtId="0" fontId="21" fillId="16" borderId="21" xfId="0" applyFont="1" applyFill="1" applyBorder="1" applyAlignment="1">
      <alignment horizontal="center"/>
    </xf>
    <xf numFmtId="0" fontId="21" fillId="20" borderId="47" xfId="0" applyFont="1" applyFill="1" applyBorder="1" applyAlignment="1">
      <alignment horizontal="center"/>
    </xf>
    <xf numFmtId="0" fontId="21" fillId="20" borderId="45" xfId="0" applyFont="1" applyFill="1" applyBorder="1" applyAlignment="1">
      <alignment horizontal="center"/>
    </xf>
    <xf numFmtId="0" fontId="21" fillId="0" borderId="40" xfId="0" applyFont="1" applyBorder="1" applyAlignment="1">
      <alignment horizontal="center"/>
    </xf>
    <xf numFmtId="0" fontId="21" fillId="0" borderId="0" xfId="0" applyFont="1" applyAlignment="1">
      <alignment horizontal="center"/>
    </xf>
    <xf numFmtId="0" fontId="21" fillId="0" borderId="46" xfId="0" applyFont="1" applyBorder="1" applyAlignment="1">
      <alignment horizontal="center"/>
    </xf>
    <xf numFmtId="0" fontId="21" fillId="20" borderId="47" xfId="0" applyFont="1" applyFill="1" applyBorder="1" applyAlignment="1">
      <alignment horizontal="center" wrapText="1"/>
    </xf>
    <xf numFmtId="0" fontId="21" fillId="20" borderId="45" xfId="0" applyFont="1" applyFill="1" applyBorder="1" applyAlignment="1">
      <alignment horizontal="center" wrapText="1"/>
    </xf>
    <xf numFmtId="2" fontId="21" fillId="0" borderId="63" xfId="0" applyNumberFormat="1" applyFont="1" applyBorder="1" applyAlignment="1">
      <alignment horizontal="center" wrapText="1"/>
    </xf>
    <xf numFmtId="2" fontId="21" fillId="0" borderId="68" xfId="0" applyNumberFormat="1" applyFont="1" applyBorder="1" applyAlignment="1">
      <alignment horizontal="center" wrapText="1"/>
    </xf>
    <xf numFmtId="0" fontId="21" fillId="20" borderId="48" xfId="0" applyFont="1" applyFill="1" applyBorder="1" applyAlignment="1">
      <alignment horizontal="center" wrapText="1"/>
    </xf>
    <xf numFmtId="0" fontId="21" fillId="20" borderId="51" xfId="0" applyFont="1" applyFill="1" applyBorder="1" applyAlignment="1">
      <alignment horizontal="center" wrapText="1"/>
    </xf>
    <xf numFmtId="0" fontId="21" fillId="0" borderId="29" xfId="0" applyFont="1" applyBorder="1" applyAlignment="1">
      <alignment horizontal="center" wrapText="1"/>
    </xf>
    <xf numFmtId="0" fontId="21" fillId="0" borderId="25" xfId="0" applyFont="1" applyBorder="1" applyAlignment="1">
      <alignment horizontal="center" wrapText="1"/>
    </xf>
    <xf numFmtId="0" fontId="22" fillId="18" borderId="27" xfId="0" applyFont="1" applyFill="1" applyBorder="1" applyAlignment="1">
      <alignment horizontal="center" wrapText="1"/>
    </xf>
    <xf numFmtId="0" fontId="21" fillId="21" borderId="26" xfId="0" applyFont="1" applyFill="1" applyBorder="1" applyAlignment="1">
      <alignment horizontal="center"/>
    </xf>
    <xf numFmtId="165" fontId="22" fillId="9" borderId="25" xfId="0" applyNumberFormat="1" applyFont="1" applyFill="1" applyBorder="1" applyAlignment="1">
      <alignment horizontal="center" wrapText="1"/>
    </xf>
    <xf numFmtId="165" fontId="22" fillId="0" borderId="16" xfId="0" applyNumberFormat="1" applyFont="1" applyBorder="1" applyAlignment="1">
      <alignment horizontal="center" wrapText="1"/>
    </xf>
    <xf numFmtId="0" fontId="22" fillId="18" borderId="16" xfId="0" applyFont="1" applyFill="1" applyBorder="1" applyAlignment="1">
      <alignment horizontal="center" wrapText="1"/>
    </xf>
    <xf numFmtId="0" fontId="21" fillId="0" borderId="16" xfId="0" applyFont="1" applyBorder="1" applyAlignment="1">
      <alignment horizontal="center" wrapText="1"/>
    </xf>
    <xf numFmtId="0" fontId="22" fillId="18" borderId="19" xfId="0" applyFont="1" applyFill="1" applyBorder="1" applyAlignment="1">
      <alignment horizontal="center" wrapText="1"/>
    </xf>
    <xf numFmtId="0" fontId="22" fillId="18" borderId="20" xfId="0" applyFont="1" applyFill="1" applyBorder="1" applyAlignment="1">
      <alignment horizontal="center" wrapText="1"/>
    </xf>
    <xf numFmtId="0" fontId="21" fillId="0" borderId="66" xfId="0" applyFont="1" applyBorder="1" applyAlignment="1">
      <alignment horizontal="center" wrapText="1"/>
    </xf>
    <xf numFmtId="0" fontId="23" fillId="0" borderId="23" xfId="0" applyFont="1" applyBorder="1" applyAlignment="1">
      <alignment horizontal="center" wrapText="1"/>
    </xf>
    <xf numFmtId="0" fontId="23" fillId="0" borderId="24" xfId="0" applyFont="1" applyBorder="1" applyAlignment="1">
      <alignment horizontal="center" wrapText="1"/>
    </xf>
    <xf numFmtId="0" fontId="23" fillId="0" borderId="16" xfId="0" applyFont="1" applyBorder="1" applyAlignment="1">
      <alignment horizontal="center" wrapText="1"/>
    </xf>
    <xf numFmtId="0" fontId="21" fillId="0" borderId="63" xfId="0" applyFont="1" applyBorder="1" applyAlignment="1">
      <alignment horizontal="center" wrapText="1"/>
    </xf>
    <xf numFmtId="0" fontId="23" fillId="0" borderId="16" xfId="0" applyFont="1" applyBorder="1" applyAlignment="1">
      <alignment horizontal="center" vertical="center" wrapText="1"/>
    </xf>
    <xf numFmtId="0" fontId="21" fillId="0" borderId="63"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24" xfId="0" applyFont="1" applyBorder="1" applyAlignment="1">
      <alignment horizontal="center" vertical="center" wrapText="1"/>
    </xf>
    <xf numFmtId="0" fontId="27" fillId="16" borderId="56" xfId="0" applyFont="1" applyFill="1" applyBorder="1" applyAlignment="1">
      <alignment horizontal="center" vertical="center"/>
    </xf>
    <xf numFmtId="0" fontId="27" fillId="16" borderId="14" xfId="0" applyFont="1" applyFill="1" applyBorder="1" applyAlignment="1">
      <alignment horizontal="center" vertical="center"/>
    </xf>
    <xf numFmtId="0" fontId="21" fillId="0" borderId="17" xfId="0" applyFont="1" applyBorder="1" applyAlignment="1">
      <alignment horizontal="center" vertical="center"/>
    </xf>
    <xf numFmtId="0" fontId="0" fillId="0" borderId="21" xfId="0" applyBorder="1" applyAlignment="1">
      <alignment horizontal="center"/>
    </xf>
    <xf numFmtId="0" fontId="27" fillId="22" borderId="35" xfId="0" applyFont="1" applyFill="1" applyBorder="1" applyAlignment="1">
      <alignment horizontal="center"/>
    </xf>
    <xf numFmtId="0" fontId="27" fillId="22" borderId="60" xfId="0" applyFont="1" applyFill="1" applyBorder="1" applyAlignment="1">
      <alignment horizontal="center"/>
    </xf>
    <xf numFmtId="0" fontId="25" fillId="22" borderId="13" xfId="0" applyFont="1" applyFill="1" applyBorder="1" applyAlignment="1">
      <alignment horizontal="center"/>
    </xf>
    <xf numFmtId="0" fontId="25" fillId="22" borderId="14" xfId="0" applyFont="1" applyFill="1" applyBorder="1" applyAlignment="1">
      <alignment horizontal="center"/>
    </xf>
    <xf numFmtId="0" fontId="25" fillId="22" borderId="15" xfId="0" applyFont="1" applyFill="1" applyBorder="1" applyAlignment="1">
      <alignment horizontal="center" vertical="center"/>
    </xf>
    <xf numFmtId="0" fontId="25" fillId="22" borderId="35" xfId="0" applyFont="1" applyFill="1" applyBorder="1" applyAlignment="1">
      <alignment horizontal="center"/>
    </xf>
    <xf numFmtId="0" fontId="25" fillId="22" borderId="60" xfId="0" applyFont="1" applyFill="1" applyBorder="1" applyAlignment="1">
      <alignment horizontal="center"/>
    </xf>
    <xf numFmtId="0" fontId="25" fillId="22" borderId="33" xfId="0" applyFont="1" applyFill="1" applyBorder="1" applyAlignment="1">
      <alignment horizontal="center" vertical="center"/>
    </xf>
    <xf numFmtId="0" fontId="25" fillId="22" borderId="61" xfId="0" applyFont="1" applyFill="1" applyBorder="1" applyAlignment="1">
      <alignment horizontal="center" wrapText="1"/>
    </xf>
    <xf numFmtId="0" fontId="25" fillId="22" borderId="59" xfId="0" applyFont="1" applyFill="1" applyBorder="1" applyAlignment="1">
      <alignment horizontal="center" wrapText="1"/>
    </xf>
    <xf numFmtId="0" fontId="25" fillId="22" borderId="25" xfId="0" applyFont="1" applyFill="1" applyBorder="1" applyAlignment="1">
      <alignment horizontal="center" wrapText="1"/>
    </xf>
    <xf numFmtId="0" fontId="25" fillId="22" borderId="16" xfId="0" applyFont="1" applyFill="1" applyBorder="1" applyAlignment="1">
      <alignment horizontal="center" wrapText="1"/>
    </xf>
    <xf numFmtId="0" fontId="25" fillId="22" borderId="43" xfId="0" applyFont="1" applyFill="1" applyBorder="1" applyAlignment="1">
      <alignment horizontal="center" vertical="center"/>
    </xf>
    <xf numFmtId="0" fontId="25" fillId="22" borderId="32" xfId="0" applyFont="1" applyFill="1" applyBorder="1" applyAlignment="1">
      <alignment horizontal="center" vertical="center"/>
    </xf>
    <xf numFmtId="0" fontId="25" fillId="22" borderId="59" xfId="0" applyFont="1" applyFill="1" applyBorder="1" applyAlignment="1">
      <alignment horizontal="center" vertical="center" wrapText="1"/>
    </xf>
    <xf numFmtId="0" fontId="25" fillId="22" borderId="31" xfId="0" applyFont="1" applyFill="1" applyBorder="1" applyAlignment="1">
      <alignment horizontal="center" vertical="center" wrapText="1"/>
    </xf>
    <xf numFmtId="0" fontId="25" fillId="22" borderId="25" xfId="0" applyFont="1" applyFill="1" applyBorder="1" applyAlignment="1">
      <alignment horizontal="center" vertical="center" wrapText="1"/>
    </xf>
    <xf numFmtId="0" fontId="25" fillId="22" borderId="16" xfId="0" applyFont="1" applyFill="1" applyBorder="1" applyAlignment="1">
      <alignment horizontal="center" vertical="center" wrapText="1"/>
    </xf>
    <xf numFmtId="0" fontId="0" fillId="0" borderId="34" xfId="0" applyBorder="1" applyAlignment="1">
      <alignment horizontal="center"/>
    </xf>
    <xf numFmtId="0" fontId="0" fillId="0" borderId="26" xfId="0" applyBorder="1" applyAlignment="1">
      <alignment horizontal="center"/>
    </xf>
    <xf numFmtId="0" fontId="16" fillId="0" borderId="34" xfId="0" applyFont="1" applyBorder="1" applyAlignment="1">
      <alignment horizontal="center"/>
    </xf>
    <xf numFmtId="0" fontId="16" fillId="0" borderId="26" xfId="0" applyFont="1" applyBorder="1" applyAlignment="1">
      <alignment horizontal="center"/>
    </xf>
    <xf numFmtId="0" fontId="25" fillId="22" borderId="57" xfId="0" applyFont="1" applyFill="1" applyBorder="1" applyAlignment="1">
      <alignment horizontal="center"/>
    </xf>
    <xf numFmtId="0" fontId="25" fillId="22" borderId="34" xfId="0" applyFont="1" applyFill="1" applyBorder="1" applyAlignment="1">
      <alignment horizontal="center"/>
    </xf>
    <xf numFmtId="0" fontId="25" fillId="22" borderId="36" xfId="0" applyFont="1" applyFill="1" applyBorder="1" applyAlignment="1">
      <alignment horizontal="center" vertical="center"/>
    </xf>
    <xf numFmtId="0" fontId="25" fillId="22" borderId="31" xfId="0" applyFont="1" applyFill="1" applyBorder="1" applyAlignment="1">
      <alignment horizontal="center" wrapText="1"/>
    </xf>
    <xf numFmtId="0" fontId="0" fillId="0" borderId="0" xfId="0" applyAlignment="1">
      <alignment horizontal="center"/>
    </xf>
    <xf numFmtId="0" fontId="27" fillId="22" borderId="35" xfId="0" applyFont="1" applyFill="1" applyBorder="1" applyAlignment="1">
      <alignment horizontal="center" vertical="center"/>
    </xf>
    <xf numFmtId="0" fontId="27" fillId="22" borderId="60" xfId="0" applyFont="1" applyFill="1" applyBorder="1" applyAlignment="1">
      <alignment horizontal="center" vertical="center"/>
    </xf>
    <xf numFmtId="0" fontId="28" fillId="0" borderId="21" xfId="0" applyFont="1" applyBorder="1" applyAlignment="1">
      <alignment horizontal="center"/>
    </xf>
    <xf numFmtId="0" fontId="25" fillId="22" borderId="13" xfId="0" applyFont="1" applyFill="1" applyBorder="1" applyAlignment="1">
      <alignment horizontal="center" vertical="center"/>
    </xf>
    <xf numFmtId="0" fontId="25" fillId="22" borderId="14" xfId="0" applyFont="1" applyFill="1" applyBorder="1" applyAlignment="1">
      <alignment horizontal="center" vertical="center"/>
    </xf>
    <xf numFmtId="0" fontId="25" fillId="22" borderId="35" xfId="0" applyFont="1" applyFill="1" applyBorder="1" applyAlignment="1">
      <alignment horizontal="center" vertical="center"/>
    </xf>
    <xf numFmtId="0" fontId="25" fillId="22" borderId="60" xfId="0" applyFont="1" applyFill="1" applyBorder="1" applyAlignment="1">
      <alignment horizontal="center" vertical="center"/>
    </xf>
    <xf numFmtId="0" fontId="25" fillId="22" borderId="61" xfId="0" applyFont="1" applyFill="1" applyBorder="1" applyAlignment="1">
      <alignment horizontal="center" vertical="center" wrapText="1"/>
    </xf>
    <xf numFmtId="0" fontId="14" fillId="0" borderId="31" xfId="0" applyFont="1" applyBorder="1" applyAlignment="1">
      <alignment vertical="center"/>
    </xf>
    <xf numFmtId="0" fontId="14" fillId="0" borderId="16" xfId="0" applyFont="1" applyBorder="1" applyAlignment="1">
      <alignment vertical="center"/>
    </xf>
    <xf numFmtId="0" fontId="14" fillId="0" borderId="64" xfId="0" applyFont="1" applyBorder="1" applyAlignment="1">
      <alignment vertical="center"/>
    </xf>
    <xf numFmtId="0" fontId="14" fillId="0" borderId="50" xfId="0" applyFont="1" applyBorder="1" applyAlignment="1">
      <alignment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3" fillId="0" borderId="0" xfId="0" applyFont="1" applyAlignment="1">
      <alignment horizontal="center"/>
    </xf>
    <xf numFmtId="0" fontId="14" fillId="0" borderId="37" xfId="0" applyFont="1" applyBorder="1" applyAlignment="1">
      <alignment vertical="center"/>
    </xf>
    <xf numFmtId="0" fontId="14" fillId="0" borderId="22" xfId="0" applyFont="1" applyBorder="1" applyAlignment="1">
      <alignment vertical="center"/>
    </xf>
    <xf numFmtId="0" fontId="14" fillId="0" borderId="17" xfId="0" applyFont="1" applyBorder="1" applyAlignment="1">
      <alignment vertical="center"/>
    </xf>
    <xf numFmtId="0" fontId="14" fillId="0" borderId="0" xfId="0" applyFont="1" applyAlignment="1">
      <alignment horizontal="center"/>
    </xf>
    <xf numFmtId="0" fontId="14" fillId="0" borderId="62" xfId="0" applyFont="1" applyBorder="1" applyAlignment="1">
      <alignment horizont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7" fillId="0" borderId="13" xfId="0" applyFont="1" applyBorder="1" applyAlignment="1">
      <alignment horizontal="center"/>
    </xf>
    <xf numFmtId="0" fontId="7" fillId="0" borderId="14" xfId="0" applyFont="1" applyBorder="1" applyAlignment="1">
      <alignment horizontal="center"/>
    </xf>
    <xf numFmtId="0" fontId="7" fillId="0" borderId="15" xfId="0" applyFont="1" applyBorder="1" applyAlignment="1">
      <alignment horizontal="center"/>
    </xf>
  </cellXfs>
  <cellStyles count="3">
    <cellStyle name="Moeda" xfId="1" builtinId="4"/>
    <cellStyle name="Normal" xfId="0" builtinId="0"/>
    <cellStyle name="Porcentagem" xfId="2" builtinId="5"/>
  </cellStyles>
  <dxfs count="0"/>
  <tableStyles count="0" defaultTableStyle="TableStyleMedium2" defaultPivotStyle="PivotStyleLight16"/>
  <colors>
    <mruColors>
      <color rgb="FFFF99CC"/>
      <color rgb="FFE5C1E1"/>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4BD81-60DB-4C81-B131-F3A814927C94}">
  <sheetPr>
    <pageSetUpPr fitToPage="1"/>
  </sheetPr>
  <dimension ref="A1:E112"/>
  <sheetViews>
    <sheetView tabSelected="1" workbookViewId="0">
      <selection sqref="A1:D1"/>
    </sheetView>
  </sheetViews>
  <sheetFormatPr defaultRowHeight="12.75" x14ac:dyDescent="0.2"/>
  <cols>
    <col min="1" max="1" width="9.140625" style="68"/>
    <col min="2" max="2" width="86.85546875" style="68" customWidth="1"/>
    <col min="3" max="3" width="17.5703125" style="68" bestFit="1" customWidth="1"/>
    <col min="4" max="4" width="24.42578125" style="68" bestFit="1" customWidth="1"/>
    <col min="5" max="5" width="120.42578125" style="68" bestFit="1" customWidth="1"/>
    <col min="6" max="16384" width="9.140625" style="68"/>
  </cols>
  <sheetData>
    <row r="1" spans="1:5" ht="13.5" thickBot="1" x14ac:dyDescent="0.25">
      <c r="A1" s="397" t="s">
        <v>30</v>
      </c>
      <c r="B1" s="397"/>
      <c r="C1" s="397"/>
      <c r="D1" s="398"/>
      <c r="E1" s="79" t="s">
        <v>176</v>
      </c>
    </row>
    <row r="2" spans="1:5" ht="13.5" thickBot="1" x14ac:dyDescent="0.25">
      <c r="A2" s="423" t="s">
        <v>31</v>
      </c>
      <c r="B2" s="423"/>
      <c r="C2" s="423"/>
      <c r="D2" s="424"/>
      <c r="E2" s="84" t="s">
        <v>155</v>
      </c>
    </row>
    <row r="3" spans="1:5" x14ac:dyDescent="0.2">
      <c r="A3" s="167" t="s">
        <v>32</v>
      </c>
      <c r="B3" s="425" t="s">
        <v>33</v>
      </c>
      <c r="C3" s="425"/>
      <c r="D3" s="168"/>
      <c r="E3" s="81" t="s">
        <v>283</v>
      </c>
    </row>
    <row r="4" spans="1:5" x14ac:dyDescent="0.2">
      <c r="A4" s="169" t="s">
        <v>34</v>
      </c>
      <c r="B4" s="426" t="s">
        <v>35</v>
      </c>
      <c r="C4" s="426"/>
      <c r="D4" s="170" t="s">
        <v>36</v>
      </c>
      <c r="E4" s="85" t="s">
        <v>171</v>
      </c>
    </row>
    <row r="5" spans="1:5" x14ac:dyDescent="0.2">
      <c r="A5" s="171" t="s">
        <v>37</v>
      </c>
      <c r="B5" s="409" t="s">
        <v>38</v>
      </c>
      <c r="C5" s="409"/>
      <c r="D5" s="170" t="s">
        <v>315</v>
      </c>
      <c r="E5" s="87" t="s">
        <v>173</v>
      </c>
    </row>
    <row r="6" spans="1:5" ht="13.5" thickBot="1" x14ac:dyDescent="0.25">
      <c r="A6" s="172" t="s">
        <v>52</v>
      </c>
      <c r="B6" s="427" t="s">
        <v>43</v>
      </c>
      <c r="C6" s="427"/>
      <c r="D6" s="173" t="s">
        <v>44</v>
      </c>
      <c r="E6" s="84" t="s">
        <v>175</v>
      </c>
    </row>
    <row r="7" spans="1:5" ht="13.5" thickBot="1" x14ac:dyDescent="0.25">
      <c r="A7" s="410" t="s">
        <v>45</v>
      </c>
      <c r="B7" s="410"/>
      <c r="C7" s="410"/>
      <c r="D7" s="410"/>
      <c r="E7" s="336"/>
    </row>
    <row r="8" spans="1:5" x14ac:dyDescent="0.2">
      <c r="A8" s="169" t="s">
        <v>32</v>
      </c>
      <c r="B8" s="428" t="s">
        <v>46</v>
      </c>
      <c r="C8" s="429"/>
      <c r="D8" s="309" t="s">
        <v>241</v>
      </c>
      <c r="E8" s="308"/>
    </row>
    <row r="9" spans="1:5" ht="13.5" thickBot="1" x14ac:dyDescent="0.25">
      <c r="A9" s="172" t="s">
        <v>34</v>
      </c>
      <c r="B9" s="430" t="s">
        <v>118</v>
      </c>
      <c r="C9" s="431"/>
      <c r="D9" s="175" t="s">
        <v>125</v>
      </c>
      <c r="E9" s="308"/>
    </row>
    <row r="10" spans="1:5" ht="13.5" thickBot="1" x14ac:dyDescent="0.25">
      <c r="A10" s="410" t="s">
        <v>47</v>
      </c>
      <c r="B10" s="410"/>
      <c r="C10" s="410"/>
      <c r="D10" s="391"/>
      <c r="E10" s="308"/>
    </row>
    <row r="11" spans="1:5" x14ac:dyDescent="0.2">
      <c r="A11" s="169">
        <v>1</v>
      </c>
      <c r="B11" s="432" t="s">
        <v>316</v>
      </c>
      <c r="C11" s="433"/>
      <c r="D11" s="305">
        <v>19258.5</v>
      </c>
      <c r="E11" s="156"/>
    </row>
    <row r="12" spans="1:5" x14ac:dyDescent="0.2">
      <c r="A12" s="171">
        <v>2</v>
      </c>
      <c r="B12" s="409" t="s">
        <v>128</v>
      </c>
      <c r="C12" s="409"/>
      <c r="D12" s="174" t="s">
        <v>241</v>
      </c>
      <c r="E12" s="156"/>
    </row>
    <row r="13" spans="1:5" ht="13.5" thickBot="1" x14ac:dyDescent="0.25">
      <c r="A13" s="171">
        <v>3</v>
      </c>
      <c r="B13" s="409" t="s">
        <v>48</v>
      </c>
      <c r="C13" s="409"/>
      <c r="D13" s="176">
        <v>1621</v>
      </c>
      <c r="E13" s="77"/>
    </row>
    <row r="14" spans="1:5" ht="13.5" thickBot="1" x14ac:dyDescent="0.25">
      <c r="A14" s="410" t="s">
        <v>289</v>
      </c>
      <c r="B14" s="410"/>
      <c r="C14" s="410"/>
      <c r="D14" s="410"/>
      <c r="E14" s="77"/>
    </row>
    <row r="15" spans="1:5" x14ac:dyDescent="0.2">
      <c r="A15" s="177">
        <v>1</v>
      </c>
      <c r="B15" s="411" t="s">
        <v>50</v>
      </c>
      <c r="C15" s="411"/>
      <c r="D15" s="178" t="s">
        <v>51</v>
      </c>
      <c r="E15" s="77"/>
    </row>
    <row r="16" spans="1:5" x14ac:dyDescent="0.2">
      <c r="A16" s="169" t="s">
        <v>32</v>
      </c>
      <c r="B16" s="369" t="s">
        <v>317</v>
      </c>
      <c r="C16" s="370"/>
      <c r="D16" s="307">
        <v>19258.5</v>
      </c>
      <c r="E16" s="310"/>
    </row>
    <row r="17" spans="1:5" ht="13.5" thickBot="1" x14ac:dyDescent="0.25">
      <c r="A17" s="411" t="s">
        <v>53</v>
      </c>
      <c r="B17" s="411"/>
      <c r="C17" s="411"/>
      <c r="D17" s="181">
        <f>SUM(D16:D16)</f>
        <v>19258.5</v>
      </c>
      <c r="E17" s="77"/>
    </row>
    <row r="18" spans="1:5" ht="13.5" thickBot="1" x14ac:dyDescent="0.25">
      <c r="A18" s="410" t="s">
        <v>160</v>
      </c>
      <c r="B18" s="410"/>
      <c r="C18" s="410"/>
      <c r="D18" s="410"/>
      <c r="E18" s="77"/>
    </row>
    <row r="19" spans="1:5" ht="13.5" thickBot="1" x14ac:dyDescent="0.25">
      <c r="A19" s="412" t="s">
        <v>161</v>
      </c>
      <c r="B19" s="412"/>
      <c r="C19" s="412"/>
      <c r="D19" s="413"/>
      <c r="E19" s="77"/>
    </row>
    <row r="20" spans="1:5" x14ac:dyDescent="0.2">
      <c r="A20" s="182" t="s">
        <v>54</v>
      </c>
      <c r="B20" s="182" t="s">
        <v>55</v>
      </c>
      <c r="C20" s="183" t="s">
        <v>60</v>
      </c>
      <c r="D20" s="184" t="s">
        <v>51</v>
      </c>
      <c r="E20" s="77"/>
    </row>
    <row r="21" spans="1:5" x14ac:dyDescent="0.2">
      <c r="A21" s="185" t="s">
        <v>32</v>
      </c>
      <c r="B21" s="185" t="s">
        <v>56</v>
      </c>
      <c r="C21" s="186">
        <v>8.3299999999999999E-2</v>
      </c>
      <c r="D21" s="187">
        <v>0</v>
      </c>
      <c r="E21" s="77"/>
    </row>
    <row r="22" spans="1:5" x14ac:dyDescent="0.2">
      <c r="A22" s="185" t="s">
        <v>34</v>
      </c>
      <c r="B22" s="185" t="s">
        <v>57</v>
      </c>
      <c r="C22" s="186">
        <v>2.7799999999999998E-2</v>
      </c>
      <c r="D22" s="187">
        <v>0</v>
      </c>
      <c r="E22" s="77"/>
    </row>
    <row r="23" spans="1:5" x14ac:dyDescent="0.2">
      <c r="A23" s="278" t="s">
        <v>37</v>
      </c>
      <c r="B23" s="278" t="s">
        <v>111</v>
      </c>
      <c r="C23" s="186">
        <f>SUM(C21+C22)</f>
        <v>0.1111</v>
      </c>
      <c r="D23" s="188">
        <v>0</v>
      </c>
      <c r="E23" s="77"/>
    </row>
    <row r="24" spans="1:5" x14ac:dyDescent="0.2">
      <c r="A24" s="185" t="s">
        <v>52</v>
      </c>
      <c r="B24" s="185" t="s">
        <v>110</v>
      </c>
      <c r="C24" s="189">
        <f>SUM(C28:C35)</f>
        <v>0.36800000000000005</v>
      </c>
      <c r="D24" s="187">
        <v>0</v>
      </c>
      <c r="E24" s="77"/>
    </row>
    <row r="25" spans="1:5" ht="13.5" thickBot="1" x14ac:dyDescent="0.25">
      <c r="A25" s="414" t="s">
        <v>53</v>
      </c>
      <c r="B25" s="415"/>
      <c r="C25" s="416"/>
      <c r="D25" s="191">
        <v>0</v>
      </c>
      <c r="E25" s="77"/>
    </row>
    <row r="26" spans="1:5" ht="13.5" thickBot="1" x14ac:dyDescent="0.25">
      <c r="A26" s="417" t="s">
        <v>286</v>
      </c>
      <c r="B26" s="417"/>
      <c r="C26" s="417"/>
      <c r="D26" s="418"/>
      <c r="E26" s="83"/>
    </row>
    <row r="27" spans="1:5" x14ac:dyDescent="0.2">
      <c r="A27" s="183" t="s">
        <v>58</v>
      </c>
      <c r="B27" s="183" t="s">
        <v>59</v>
      </c>
      <c r="C27" s="183" t="s">
        <v>60</v>
      </c>
      <c r="D27" s="192" t="s">
        <v>51</v>
      </c>
      <c r="E27" s="77"/>
    </row>
    <row r="28" spans="1:5" ht="13.5" customHeight="1" x14ac:dyDescent="0.2">
      <c r="A28" s="193" t="s">
        <v>32</v>
      </c>
      <c r="B28" s="193" t="s">
        <v>61</v>
      </c>
      <c r="C28" s="189">
        <v>0.2</v>
      </c>
      <c r="D28" s="180">
        <v>0</v>
      </c>
      <c r="E28" s="77"/>
    </row>
    <row r="29" spans="1:5" x14ac:dyDescent="0.2">
      <c r="A29" s="193" t="s">
        <v>34</v>
      </c>
      <c r="B29" s="193" t="s">
        <v>62</v>
      </c>
      <c r="C29" s="189">
        <v>2.5000000000000001E-2</v>
      </c>
      <c r="D29" s="180">
        <v>0</v>
      </c>
      <c r="E29" s="77"/>
    </row>
    <row r="30" spans="1:5" x14ac:dyDescent="0.2">
      <c r="A30" s="193" t="s">
        <v>37</v>
      </c>
      <c r="B30" s="194" t="s">
        <v>127</v>
      </c>
      <c r="C30" s="195">
        <v>0.03</v>
      </c>
      <c r="D30" s="180">
        <v>0</v>
      </c>
      <c r="E30" s="77"/>
    </row>
    <row r="31" spans="1:5" x14ac:dyDescent="0.2">
      <c r="A31" s="193" t="s">
        <v>52</v>
      </c>
      <c r="B31" s="193" t="s">
        <v>63</v>
      </c>
      <c r="C31" s="189">
        <v>1.4999999999999999E-2</v>
      </c>
      <c r="D31" s="180">
        <v>0</v>
      </c>
      <c r="E31" s="77"/>
    </row>
    <row r="32" spans="1:5" x14ac:dyDescent="0.2">
      <c r="A32" s="193" t="s">
        <v>39</v>
      </c>
      <c r="B32" s="193" t="s">
        <v>64</v>
      </c>
      <c r="C32" s="189">
        <v>0.01</v>
      </c>
      <c r="D32" s="180">
        <v>0</v>
      </c>
      <c r="E32" s="77"/>
    </row>
    <row r="33" spans="1:5" x14ac:dyDescent="0.2">
      <c r="A33" s="193" t="s">
        <v>40</v>
      </c>
      <c r="B33" s="193" t="s">
        <v>65</v>
      </c>
      <c r="C33" s="189">
        <v>6.0000000000000001E-3</v>
      </c>
      <c r="D33" s="180">
        <v>0</v>
      </c>
      <c r="E33" s="77"/>
    </row>
    <row r="34" spans="1:5" x14ac:dyDescent="0.2">
      <c r="A34" s="193" t="s">
        <v>41</v>
      </c>
      <c r="B34" s="193" t="s">
        <v>66</v>
      </c>
      <c r="C34" s="189">
        <v>2E-3</v>
      </c>
      <c r="D34" s="180">
        <v>0</v>
      </c>
      <c r="E34" s="77"/>
    </row>
    <row r="35" spans="1:5" x14ac:dyDescent="0.2">
      <c r="A35" s="193" t="s">
        <v>42</v>
      </c>
      <c r="B35" s="193" t="s">
        <v>67</v>
      </c>
      <c r="C35" s="189">
        <v>0.08</v>
      </c>
      <c r="D35" s="180">
        <v>0</v>
      </c>
      <c r="E35" s="77"/>
    </row>
    <row r="36" spans="1:5" ht="13.5" thickBot="1" x14ac:dyDescent="0.25">
      <c r="A36" s="419" t="s">
        <v>53</v>
      </c>
      <c r="B36" s="420"/>
      <c r="C36" s="282">
        <f>SUM(C28:C35)</f>
        <v>0.36800000000000005</v>
      </c>
      <c r="D36" s="198">
        <f>SUM(D28:D35)</f>
        <v>0</v>
      </c>
      <c r="E36" s="77"/>
    </row>
    <row r="37" spans="1:5" ht="13.5" thickBot="1" x14ac:dyDescent="0.25">
      <c r="A37" s="421" t="s">
        <v>287</v>
      </c>
      <c r="B37" s="421"/>
      <c r="C37" s="421"/>
      <c r="D37" s="422"/>
      <c r="E37" s="256"/>
    </row>
    <row r="38" spans="1:5" x14ac:dyDescent="0.2">
      <c r="A38" s="199" t="s">
        <v>68</v>
      </c>
      <c r="B38" s="408" t="s">
        <v>69</v>
      </c>
      <c r="C38" s="408"/>
      <c r="D38" s="200" t="s">
        <v>51</v>
      </c>
      <c r="E38" s="77"/>
    </row>
    <row r="39" spans="1:5" ht="13.5" customHeight="1" x14ac:dyDescent="0.2">
      <c r="A39" s="169" t="s">
        <v>32</v>
      </c>
      <c r="B39" s="201" t="s">
        <v>236</v>
      </c>
      <c r="C39" s="207">
        <v>27.12</v>
      </c>
      <c r="D39" s="203">
        <v>0</v>
      </c>
      <c r="E39" s="77"/>
    </row>
    <row r="40" spans="1:5" x14ac:dyDescent="0.2">
      <c r="A40" s="169" t="s">
        <v>34</v>
      </c>
      <c r="B40" s="169" t="s">
        <v>129</v>
      </c>
      <c r="C40" s="205">
        <v>7.9</v>
      </c>
      <c r="D40" s="206">
        <v>0</v>
      </c>
      <c r="E40" s="77"/>
    </row>
    <row r="41" spans="1:5" x14ac:dyDescent="0.2">
      <c r="A41" s="169" t="s">
        <v>37</v>
      </c>
      <c r="B41" s="169" t="s">
        <v>227</v>
      </c>
      <c r="C41" s="255">
        <v>0.1</v>
      </c>
      <c r="D41" s="203">
        <v>0</v>
      </c>
      <c r="E41" s="77"/>
    </row>
    <row r="42" spans="1:5" ht="13.5" thickBot="1" x14ac:dyDescent="0.25">
      <c r="A42" s="394" t="s">
        <v>53</v>
      </c>
      <c r="B42" s="394"/>
      <c r="C42" s="394"/>
      <c r="D42" s="224">
        <f>SUM(D39:D41)</f>
        <v>0</v>
      </c>
      <c r="E42" s="77"/>
    </row>
    <row r="43" spans="1:5" ht="13.5" thickBot="1" x14ac:dyDescent="0.25">
      <c r="A43" s="400" t="s">
        <v>159</v>
      </c>
      <c r="B43" s="378"/>
      <c r="C43" s="378"/>
      <c r="D43" s="379"/>
      <c r="E43" s="78"/>
    </row>
    <row r="44" spans="1:5" x14ac:dyDescent="0.2">
      <c r="A44" s="182">
        <v>2</v>
      </c>
      <c r="B44" s="407" t="s">
        <v>70</v>
      </c>
      <c r="C44" s="407"/>
      <c r="D44" s="184" t="s">
        <v>51</v>
      </c>
      <c r="E44" s="77"/>
    </row>
    <row r="45" spans="1:5" ht="13.5" customHeight="1" x14ac:dyDescent="0.2">
      <c r="A45" s="169" t="s">
        <v>54</v>
      </c>
      <c r="B45" s="399" t="s">
        <v>71</v>
      </c>
      <c r="C45" s="399"/>
      <c r="D45" s="180">
        <f>D25</f>
        <v>0</v>
      </c>
      <c r="E45" s="77"/>
    </row>
    <row r="46" spans="1:5" x14ac:dyDescent="0.2">
      <c r="A46" s="169" t="s">
        <v>58</v>
      </c>
      <c r="B46" s="399" t="s">
        <v>59</v>
      </c>
      <c r="C46" s="399"/>
      <c r="D46" s="180">
        <f>D36</f>
        <v>0</v>
      </c>
      <c r="E46" s="77"/>
    </row>
    <row r="47" spans="1:5" x14ac:dyDescent="0.2">
      <c r="A47" s="169" t="s">
        <v>68</v>
      </c>
      <c r="B47" s="399" t="s">
        <v>69</v>
      </c>
      <c r="C47" s="399"/>
      <c r="D47" s="180">
        <f>D42</f>
        <v>0</v>
      </c>
      <c r="E47" s="77"/>
    </row>
    <row r="48" spans="1:5" ht="13.5" thickBot="1" x14ac:dyDescent="0.25">
      <c r="A48" s="394" t="s">
        <v>53</v>
      </c>
      <c r="B48" s="394"/>
      <c r="C48" s="394"/>
      <c r="D48" s="198">
        <f>SUM(D45:D47)</f>
        <v>0</v>
      </c>
      <c r="E48" s="77"/>
    </row>
    <row r="49" spans="1:5" ht="13.5" thickBot="1" x14ac:dyDescent="0.25">
      <c r="A49" s="395" t="s">
        <v>288</v>
      </c>
      <c r="B49" s="392"/>
      <c r="C49" s="392"/>
      <c r="D49" s="392"/>
      <c r="E49" s="83"/>
    </row>
    <row r="50" spans="1:5" x14ac:dyDescent="0.2">
      <c r="A50" s="209">
        <v>3</v>
      </c>
      <c r="B50" s="182" t="s">
        <v>72</v>
      </c>
      <c r="C50" s="183" t="s">
        <v>60</v>
      </c>
      <c r="D50" s="184" t="s">
        <v>51</v>
      </c>
      <c r="E50" s="77"/>
    </row>
    <row r="51" spans="1:5" s="69" customFormat="1" x14ac:dyDescent="0.2">
      <c r="A51" s="185" t="s">
        <v>32</v>
      </c>
      <c r="B51" s="185" t="s">
        <v>73</v>
      </c>
      <c r="C51" s="210">
        <v>4.1700000000000001E-3</v>
      </c>
      <c r="D51" s="211">
        <v>0</v>
      </c>
      <c r="E51" s="77"/>
    </row>
    <row r="52" spans="1:5" x14ac:dyDescent="0.2">
      <c r="A52" s="185" t="s">
        <v>34</v>
      </c>
      <c r="B52" s="185" t="s">
        <v>74</v>
      </c>
      <c r="C52" s="212">
        <v>3.3399999999999999E-4</v>
      </c>
      <c r="D52" s="213">
        <v>0</v>
      </c>
      <c r="E52" s="77"/>
    </row>
    <row r="53" spans="1:5" x14ac:dyDescent="0.2">
      <c r="A53" s="214" t="s">
        <v>37</v>
      </c>
      <c r="B53" s="214" t="s">
        <v>75</v>
      </c>
      <c r="C53" s="215">
        <v>3.44E-2</v>
      </c>
      <c r="D53" s="216">
        <v>0</v>
      </c>
      <c r="E53" s="77"/>
    </row>
    <row r="54" spans="1:5" x14ac:dyDescent="0.2">
      <c r="A54" s="185" t="s">
        <v>52</v>
      </c>
      <c r="B54" s="185" t="s">
        <v>76</v>
      </c>
      <c r="C54" s="217">
        <v>1.9400000000000001E-2</v>
      </c>
      <c r="D54" s="211">
        <v>0</v>
      </c>
      <c r="E54" s="77"/>
    </row>
    <row r="55" spans="1:5" x14ac:dyDescent="0.2">
      <c r="A55" s="169" t="s">
        <v>39</v>
      </c>
      <c r="B55" s="169" t="s">
        <v>77</v>
      </c>
      <c r="C55" s="218">
        <v>7.1999999999999998E-3</v>
      </c>
      <c r="D55" s="219">
        <v>0</v>
      </c>
      <c r="E55" s="77"/>
    </row>
    <row r="56" spans="1:5" x14ac:dyDescent="0.2">
      <c r="A56" s="214" t="s">
        <v>40</v>
      </c>
      <c r="B56" s="214" t="s">
        <v>78</v>
      </c>
      <c r="C56" s="215">
        <v>5.9999999999999995E-4</v>
      </c>
      <c r="D56" s="216">
        <v>0</v>
      </c>
      <c r="E56" s="77"/>
    </row>
    <row r="57" spans="1:5" ht="13.5" thickBot="1" x14ac:dyDescent="0.25">
      <c r="A57" s="374" t="s">
        <v>53</v>
      </c>
      <c r="B57" s="376"/>
      <c r="C57" s="288">
        <f>SUM(C51:C56)</f>
        <v>6.610400000000001E-2</v>
      </c>
      <c r="D57" s="208">
        <f>SUM(D51:D56)</f>
        <v>0</v>
      </c>
      <c r="E57" s="77"/>
    </row>
    <row r="58" spans="1:5" ht="13.5" thickBot="1" x14ac:dyDescent="0.25">
      <c r="A58" s="396" t="s">
        <v>158</v>
      </c>
      <c r="B58" s="397"/>
      <c r="C58" s="397"/>
      <c r="D58" s="398"/>
      <c r="E58" s="77"/>
    </row>
    <row r="59" spans="1:5" x14ac:dyDescent="0.2">
      <c r="A59" s="220" t="s">
        <v>32</v>
      </c>
      <c r="B59" s="386" t="s">
        <v>112</v>
      </c>
      <c r="C59" s="387"/>
      <c r="D59" s="221">
        <f>D17</f>
        <v>19258.5</v>
      </c>
      <c r="E59" s="77"/>
    </row>
    <row r="60" spans="1:5" x14ac:dyDescent="0.2">
      <c r="A60" s="185" t="s">
        <v>34</v>
      </c>
      <c r="B60" s="388" t="s">
        <v>99</v>
      </c>
      <c r="C60" s="389"/>
      <c r="D60" s="187">
        <f>D48</f>
        <v>0</v>
      </c>
      <c r="E60" s="77"/>
    </row>
    <row r="61" spans="1:5" x14ac:dyDescent="0.2">
      <c r="A61" s="214" t="s">
        <v>37</v>
      </c>
      <c r="B61" s="214" t="s">
        <v>113</v>
      </c>
      <c r="C61" s="222">
        <v>0</v>
      </c>
      <c r="D61" s="206">
        <f>C61*C36+C61</f>
        <v>0</v>
      </c>
      <c r="E61" s="77"/>
    </row>
    <row r="62" spans="1:5" x14ac:dyDescent="0.2">
      <c r="A62" s="185" t="s">
        <v>52</v>
      </c>
      <c r="B62" s="388" t="s">
        <v>100</v>
      </c>
      <c r="C62" s="389"/>
      <c r="D62" s="187">
        <f>D57</f>
        <v>0</v>
      </c>
      <c r="E62" s="77"/>
    </row>
    <row r="63" spans="1:5" x14ac:dyDescent="0.2">
      <c r="A63" s="185" t="s">
        <v>39</v>
      </c>
      <c r="B63" s="388" t="s">
        <v>114</v>
      </c>
      <c r="C63" s="389"/>
      <c r="D63" s="223">
        <f>-(D41+D40)</f>
        <v>0</v>
      </c>
      <c r="E63" s="77"/>
    </row>
    <row r="64" spans="1:5" ht="13.5" thickBot="1" x14ac:dyDescent="0.25">
      <c r="A64" s="390" t="s">
        <v>115</v>
      </c>
      <c r="B64" s="390"/>
      <c r="C64" s="390"/>
      <c r="D64" s="224">
        <f>SUM(D59:D63)</f>
        <v>19258.5</v>
      </c>
      <c r="E64" s="77"/>
    </row>
    <row r="65" spans="1:5" ht="13.5" thickBot="1" x14ac:dyDescent="0.25">
      <c r="A65" s="391" t="s">
        <v>79</v>
      </c>
      <c r="B65" s="392"/>
      <c r="C65" s="392"/>
      <c r="D65" s="393"/>
      <c r="E65" s="77"/>
    </row>
    <row r="66" spans="1:5" ht="13.5" thickBot="1" x14ac:dyDescent="0.25">
      <c r="A66" s="400" t="s">
        <v>80</v>
      </c>
      <c r="B66" s="378"/>
      <c r="C66" s="378"/>
      <c r="D66" s="379"/>
      <c r="E66" s="77"/>
    </row>
    <row r="67" spans="1:5" x14ac:dyDescent="0.2">
      <c r="A67" s="182" t="s">
        <v>81</v>
      </c>
      <c r="B67" s="182" t="s">
        <v>82</v>
      </c>
      <c r="C67" s="183" t="s">
        <v>60</v>
      </c>
      <c r="D67" s="184" t="s">
        <v>51</v>
      </c>
      <c r="E67" s="77"/>
    </row>
    <row r="68" spans="1:5" ht="13.5" customHeight="1" x14ac:dyDescent="0.2">
      <c r="A68" s="185" t="s">
        <v>32</v>
      </c>
      <c r="B68" s="169" t="s">
        <v>83</v>
      </c>
      <c r="C68" s="189">
        <v>8.3299999999999999E-2</v>
      </c>
      <c r="D68" s="187">
        <v>0</v>
      </c>
      <c r="E68" s="237"/>
    </row>
    <row r="69" spans="1:5" x14ac:dyDescent="0.2">
      <c r="A69" s="185" t="s">
        <v>34</v>
      </c>
      <c r="B69" s="169" t="s">
        <v>116</v>
      </c>
      <c r="C69" s="225">
        <v>2.2200000000000002E-3</v>
      </c>
      <c r="D69" s="187">
        <v>0</v>
      </c>
      <c r="E69" s="237"/>
    </row>
    <row r="70" spans="1:5" x14ac:dyDescent="0.2">
      <c r="A70" s="185" t="s">
        <v>37</v>
      </c>
      <c r="B70" s="169" t="s">
        <v>84</v>
      </c>
      <c r="C70" s="225">
        <v>2.0000000000000001E-4</v>
      </c>
      <c r="D70" s="187">
        <v>0</v>
      </c>
      <c r="E70" s="237"/>
    </row>
    <row r="71" spans="1:5" x14ac:dyDescent="0.2">
      <c r="A71" s="185" t="s">
        <v>52</v>
      </c>
      <c r="B71" s="169" t="s">
        <v>85</v>
      </c>
      <c r="C71" s="225">
        <v>2.7999999999999998E-4</v>
      </c>
      <c r="D71" s="187">
        <v>0</v>
      </c>
      <c r="E71" s="237"/>
    </row>
    <row r="72" spans="1:5" x14ac:dyDescent="0.2">
      <c r="A72" s="185" t="s">
        <v>39</v>
      </c>
      <c r="B72" s="169" t="s">
        <v>117</v>
      </c>
      <c r="C72" s="225">
        <v>3.5999999999999999E-3</v>
      </c>
      <c r="D72" s="187">
        <v>0</v>
      </c>
      <c r="E72" s="237"/>
    </row>
    <row r="73" spans="1:5" x14ac:dyDescent="0.2">
      <c r="A73" s="185" t="s">
        <v>40</v>
      </c>
      <c r="B73" s="169" t="s">
        <v>86</v>
      </c>
      <c r="C73" s="225">
        <v>3.8999999999999999E-4</v>
      </c>
      <c r="D73" s="187">
        <v>0</v>
      </c>
      <c r="E73" s="237"/>
    </row>
    <row r="74" spans="1:5" ht="13.5" thickBot="1" x14ac:dyDescent="0.25">
      <c r="A74" s="374" t="s">
        <v>53</v>
      </c>
      <c r="B74" s="375"/>
      <c r="C74" s="284">
        <f>SUM(C68:C73)</f>
        <v>8.9990000000000014E-2</v>
      </c>
      <c r="D74" s="224">
        <f>SUM(D68:D73)</f>
        <v>0</v>
      </c>
      <c r="E74" s="77"/>
    </row>
    <row r="75" spans="1:5" ht="13.5" thickBot="1" x14ac:dyDescent="0.25">
      <c r="A75" s="404" t="s">
        <v>156</v>
      </c>
      <c r="B75" s="405"/>
      <c r="C75" s="405"/>
      <c r="D75" s="406"/>
      <c r="E75" s="77"/>
    </row>
    <row r="76" spans="1:5" x14ac:dyDescent="0.2">
      <c r="A76" s="226" t="s">
        <v>87</v>
      </c>
      <c r="B76" s="386" t="s">
        <v>88</v>
      </c>
      <c r="C76" s="387"/>
      <c r="D76" s="200" t="s">
        <v>51</v>
      </c>
      <c r="E76" s="77"/>
    </row>
    <row r="77" spans="1:5" ht="13.5" customHeight="1" x14ac:dyDescent="0.2">
      <c r="A77" s="185" t="s">
        <v>32</v>
      </c>
      <c r="B77" s="388" t="s">
        <v>89</v>
      </c>
      <c r="C77" s="389"/>
      <c r="D77" s="187">
        <v>0</v>
      </c>
      <c r="E77" s="77"/>
    </row>
    <row r="78" spans="1:5" ht="13.5" thickBot="1" x14ac:dyDescent="0.25">
      <c r="A78" s="374" t="s">
        <v>53</v>
      </c>
      <c r="B78" s="375"/>
      <c r="C78" s="376"/>
      <c r="D78" s="224">
        <v>0</v>
      </c>
      <c r="E78" s="77"/>
    </row>
    <row r="79" spans="1:5" ht="13.5" thickBot="1" x14ac:dyDescent="0.25">
      <c r="A79" s="377" t="s">
        <v>157</v>
      </c>
      <c r="B79" s="378"/>
      <c r="C79" s="378"/>
      <c r="D79" s="379"/>
      <c r="E79" s="83"/>
    </row>
    <row r="80" spans="1:5" x14ac:dyDescent="0.2">
      <c r="A80" s="264">
        <v>4</v>
      </c>
      <c r="B80" s="367" t="s">
        <v>90</v>
      </c>
      <c r="C80" s="368"/>
      <c r="D80" s="184" t="s">
        <v>51</v>
      </c>
      <c r="E80" s="77"/>
    </row>
    <row r="81" spans="1:5" ht="13.5" customHeight="1" x14ac:dyDescent="0.2">
      <c r="A81" s="261" t="s">
        <v>81</v>
      </c>
      <c r="B81" s="369" t="s">
        <v>82</v>
      </c>
      <c r="C81" s="370"/>
      <c r="D81" s="228">
        <f>D74</f>
        <v>0</v>
      </c>
      <c r="E81" s="77"/>
    </row>
    <row r="82" spans="1:5" x14ac:dyDescent="0.2">
      <c r="A82" s="261" t="s">
        <v>87</v>
      </c>
      <c r="B82" s="369" t="s">
        <v>88</v>
      </c>
      <c r="C82" s="370"/>
      <c r="D82" s="187">
        <f>D78</f>
        <v>0</v>
      </c>
      <c r="E82" s="77"/>
    </row>
    <row r="83" spans="1:5" ht="13.5" thickBot="1" x14ac:dyDescent="0.25">
      <c r="A83" s="380" t="s">
        <v>53</v>
      </c>
      <c r="B83" s="375"/>
      <c r="C83" s="376"/>
      <c r="D83" s="208">
        <f>SUM(D81:D82)</f>
        <v>0</v>
      </c>
      <c r="E83" s="77"/>
    </row>
    <row r="84" spans="1:5" ht="13.5" thickBot="1" x14ac:dyDescent="0.25">
      <c r="A84" s="377" t="s">
        <v>91</v>
      </c>
      <c r="B84" s="378"/>
      <c r="C84" s="378"/>
      <c r="D84" s="379"/>
      <c r="E84" s="83"/>
    </row>
    <row r="85" spans="1:5" x14ac:dyDescent="0.2">
      <c r="A85" s="264">
        <v>5</v>
      </c>
      <c r="B85" s="367" t="s">
        <v>92</v>
      </c>
      <c r="C85" s="368"/>
      <c r="D85" s="184" t="s">
        <v>51</v>
      </c>
      <c r="E85" s="77"/>
    </row>
    <row r="86" spans="1:5" ht="13.5" customHeight="1" x14ac:dyDescent="0.2">
      <c r="A86" s="261" t="s">
        <v>32</v>
      </c>
      <c r="B86" s="401" t="s">
        <v>142</v>
      </c>
      <c r="C86" s="402"/>
      <c r="D86" s="180">
        <v>54.76</v>
      </c>
      <c r="E86" s="77"/>
    </row>
    <row r="87" spans="1:5" ht="13.5" customHeight="1" x14ac:dyDescent="0.2">
      <c r="A87" s="261" t="s">
        <v>34</v>
      </c>
      <c r="B87" s="403" t="s">
        <v>313</v>
      </c>
      <c r="C87" s="402"/>
      <c r="D87" s="363">
        <v>505.62</v>
      </c>
      <c r="E87" s="77"/>
    </row>
    <row r="88" spans="1:5" ht="13.5" thickBot="1" x14ac:dyDescent="0.25">
      <c r="A88" s="383" t="s">
        <v>53</v>
      </c>
      <c r="B88" s="384"/>
      <c r="C88" s="385"/>
      <c r="D88" s="198">
        <f>SUM(D86:D87)</f>
        <v>560.38</v>
      </c>
      <c r="E88" s="77"/>
    </row>
    <row r="89" spans="1:5" ht="13.5" thickBot="1" x14ac:dyDescent="0.25">
      <c r="A89" s="377" t="s">
        <v>290</v>
      </c>
      <c r="B89" s="378"/>
      <c r="C89" s="378"/>
      <c r="D89" s="379"/>
      <c r="E89" s="77"/>
    </row>
    <row r="90" spans="1:5" x14ac:dyDescent="0.2">
      <c r="A90" s="263">
        <v>6</v>
      </c>
      <c r="B90" s="182" t="s">
        <v>93</v>
      </c>
      <c r="C90" s="182" t="s">
        <v>60</v>
      </c>
      <c r="D90" s="184" t="s">
        <v>51</v>
      </c>
      <c r="E90" s="77"/>
    </row>
    <row r="91" spans="1:5" ht="13.5" customHeight="1" x14ac:dyDescent="0.2">
      <c r="A91" s="261" t="s">
        <v>32</v>
      </c>
      <c r="B91" s="229" t="s">
        <v>94</v>
      </c>
      <c r="C91" s="230">
        <v>0.05</v>
      </c>
      <c r="D91" s="180">
        <f>C91*D105</f>
        <v>990.94400000000007</v>
      </c>
      <c r="E91" s="82" t="s">
        <v>154</v>
      </c>
    </row>
    <row r="92" spans="1:5" x14ac:dyDescent="0.2">
      <c r="A92" s="261" t="s">
        <v>34</v>
      </c>
      <c r="B92" s="229" t="s">
        <v>95</v>
      </c>
      <c r="C92" s="230">
        <v>0.1</v>
      </c>
      <c r="D92" s="180">
        <f>C92*(D91+D105)</f>
        <v>2080.9824000000003</v>
      </c>
      <c r="E92" s="82" t="s">
        <v>282</v>
      </c>
    </row>
    <row r="93" spans="1:5" x14ac:dyDescent="0.2">
      <c r="A93" s="261" t="s">
        <v>37</v>
      </c>
      <c r="B93" s="229" t="s">
        <v>96</v>
      </c>
      <c r="C93" s="231">
        <f>SUM(C94:C96)</f>
        <v>5.6499999999999995E-2</v>
      </c>
      <c r="D93" s="180">
        <f>(D17+D48+D57+D83+D88+D91+D92)*(C94+C95+C96)/(1-(C94+C95+C96))</f>
        <v>1370.7796095389508</v>
      </c>
      <c r="E93" s="82" t="s">
        <v>164</v>
      </c>
    </row>
    <row r="94" spans="1:5" x14ac:dyDescent="0.2">
      <c r="A94" s="261" t="s">
        <v>230</v>
      </c>
      <c r="B94" s="204" t="s">
        <v>235</v>
      </c>
      <c r="C94" s="231">
        <v>6.4999999999999997E-3</v>
      </c>
      <c r="D94" s="180">
        <f>C94*D107</f>
        <v>157.70030906200319</v>
      </c>
      <c r="E94" s="77"/>
    </row>
    <row r="95" spans="1:5" x14ac:dyDescent="0.2">
      <c r="A95" s="261" t="s">
        <v>231</v>
      </c>
      <c r="B95" s="204" t="s">
        <v>234</v>
      </c>
      <c r="C95" s="231">
        <v>0.03</v>
      </c>
      <c r="D95" s="180">
        <f>C95*D107</f>
        <v>727.84758028616852</v>
      </c>
      <c r="E95" s="77"/>
    </row>
    <row r="96" spans="1:5" x14ac:dyDescent="0.2">
      <c r="A96" s="261" t="s">
        <v>232</v>
      </c>
      <c r="B96" s="169" t="s">
        <v>233</v>
      </c>
      <c r="C96" s="232">
        <v>0.02</v>
      </c>
      <c r="D96" s="180">
        <f>C96*D107</f>
        <v>485.23172019077901</v>
      </c>
      <c r="E96" s="77"/>
    </row>
    <row r="97" spans="1:5" ht="13.5" thickBot="1" x14ac:dyDescent="0.25">
      <c r="A97" s="383" t="s">
        <v>53</v>
      </c>
      <c r="B97" s="384"/>
      <c r="C97" s="287">
        <f>SUM(C91:C93)</f>
        <v>0.20650000000000002</v>
      </c>
      <c r="D97" s="198">
        <f>SUM(D91:D93)</f>
        <v>4442.7060095389515</v>
      </c>
      <c r="E97" s="77"/>
    </row>
    <row r="98" spans="1:5" ht="13.5" thickBot="1" x14ac:dyDescent="0.25">
      <c r="A98" s="400" t="s">
        <v>97</v>
      </c>
      <c r="B98" s="378"/>
      <c r="C98" s="378"/>
      <c r="D98" s="379"/>
      <c r="E98" s="77"/>
    </row>
    <row r="99" spans="1:5" x14ac:dyDescent="0.2">
      <c r="A99" s="262"/>
      <c r="B99" s="367" t="s">
        <v>98</v>
      </c>
      <c r="C99" s="368"/>
      <c r="D99" s="184" t="s">
        <v>51</v>
      </c>
      <c r="E99" s="77"/>
    </row>
    <row r="100" spans="1:5" ht="13.5" customHeight="1" x14ac:dyDescent="0.2">
      <c r="A100" s="169" t="s">
        <v>32</v>
      </c>
      <c r="B100" s="369" t="s">
        <v>49</v>
      </c>
      <c r="C100" s="370"/>
      <c r="D100" s="180">
        <f>D17</f>
        <v>19258.5</v>
      </c>
      <c r="E100" s="77"/>
    </row>
    <row r="101" spans="1:5" x14ac:dyDescent="0.2">
      <c r="A101" s="169" t="s">
        <v>34</v>
      </c>
      <c r="B101" s="369" t="s">
        <v>99</v>
      </c>
      <c r="C101" s="370"/>
      <c r="D101" s="180">
        <f>D48</f>
        <v>0</v>
      </c>
      <c r="E101" s="77"/>
    </row>
    <row r="102" spans="1:5" x14ac:dyDescent="0.2">
      <c r="A102" s="169" t="s">
        <v>37</v>
      </c>
      <c r="B102" s="369" t="s">
        <v>100</v>
      </c>
      <c r="C102" s="370"/>
      <c r="D102" s="180">
        <f>D57</f>
        <v>0</v>
      </c>
      <c r="E102" s="77"/>
    </row>
    <row r="103" spans="1:5" x14ac:dyDescent="0.2">
      <c r="A103" s="169" t="s">
        <v>52</v>
      </c>
      <c r="B103" s="369" t="s">
        <v>101</v>
      </c>
      <c r="C103" s="370"/>
      <c r="D103" s="180">
        <f>D83</f>
        <v>0</v>
      </c>
      <c r="E103" s="77"/>
    </row>
    <row r="104" spans="1:5" x14ac:dyDescent="0.2">
      <c r="A104" s="169" t="s">
        <v>39</v>
      </c>
      <c r="B104" s="369" t="s">
        <v>102</v>
      </c>
      <c r="C104" s="370"/>
      <c r="D104" s="180">
        <f>D88</f>
        <v>560.38</v>
      </c>
      <c r="E104" s="77"/>
    </row>
    <row r="105" spans="1:5" x14ac:dyDescent="0.2">
      <c r="A105" s="179" t="s">
        <v>40</v>
      </c>
      <c r="B105" s="381" t="s">
        <v>103</v>
      </c>
      <c r="C105" s="382"/>
      <c r="D105" s="181">
        <f>SUM(D100:D104)</f>
        <v>19818.88</v>
      </c>
      <c r="E105" s="82" t="s">
        <v>169</v>
      </c>
    </row>
    <row r="106" spans="1:5" x14ac:dyDescent="0.2">
      <c r="A106" s="169" t="s">
        <v>41</v>
      </c>
      <c r="B106" s="369" t="s">
        <v>104</v>
      </c>
      <c r="C106" s="370"/>
      <c r="D106" s="180">
        <f>D97</f>
        <v>4442.7060095389515</v>
      </c>
      <c r="E106" s="77"/>
    </row>
    <row r="107" spans="1:5" ht="13.5" thickBot="1" x14ac:dyDescent="0.25">
      <c r="A107" s="371" t="s">
        <v>105</v>
      </c>
      <c r="B107" s="372"/>
      <c r="C107" s="373"/>
      <c r="D107" s="188">
        <f>SUM(D105+D106)</f>
        <v>24261.586009538951</v>
      </c>
      <c r="E107" s="82" t="s">
        <v>170</v>
      </c>
    </row>
    <row r="108" spans="1:5" x14ac:dyDescent="0.2">
      <c r="A108" s="265"/>
      <c r="B108" s="260"/>
      <c r="C108" s="79" t="s">
        <v>109</v>
      </c>
      <c r="D108" s="234">
        <v>2</v>
      </c>
      <c r="E108" s="77"/>
    </row>
    <row r="109" spans="1:5" x14ac:dyDescent="0.2">
      <c r="A109" s="235"/>
      <c r="B109" s="259"/>
      <c r="C109" s="76" t="s">
        <v>106</v>
      </c>
      <c r="D109" s="203">
        <f>D108*D107</f>
        <v>48523.172019077901</v>
      </c>
      <c r="E109" s="82" t="s">
        <v>172</v>
      </c>
    </row>
    <row r="110" spans="1:5" x14ac:dyDescent="0.2">
      <c r="A110" s="235"/>
      <c r="B110" s="259"/>
      <c r="C110" s="252" t="s">
        <v>108</v>
      </c>
      <c r="D110" s="236">
        <v>12</v>
      </c>
      <c r="E110" s="77"/>
    </row>
    <row r="111" spans="1:5" ht="13.5" thickBot="1" x14ac:dyDescent="0.25">
      <c r="A111" s="235"/>
      <c r="B111" s="259"/>
      <c r="C111" s="298" t="s">
        <v>107</v>
      </c>
      <c r="D111" s="294">
        <f>D110*D109</f>
        <v>582278.06422893482</v>
      </c>
      <c r="E111" s="82" t="s">
        <v>174</v>
      </c>
    </row>
    <row r="112" spans="1:5" x14ac:dyDescent="0.2">
      <c r="D112" s="258"/>
    </row>
  </sheetData>
  <mergeCells count="68">
    <mergeCell ref="B12:C12"/>
    <mergeCell ref="A1:D1"/>
    <mergeCell ref="A2:D2"/>
    <mergeCell ref="B3:C3"/>
    <mergeCell ref="B4:C4"/>
    <mergeCell ref="B5:C5"/>
    <mergeCell ref="B6:C6"/>
    <mergeCell ref="A7:D7"/>
    <mergeCell ref="B8:C8"/>
    <mergeCell ref="B9:C9"/>
    <mergeCell ref="A10:D10"/>
    <mergeCell ref="B11:C11"/>
    <mergeCell ref="B44:C44"/>
    <mergeCell ref="B45:C45"/>
    <mergeCell ref="B38:C38"/>
    <mergeCell ref="B13:C13"/>
    <mergeCell ref="A14:D14"/>
    <mergeCell ref="B15:C15"/>
    <mergeCell ref="B16:C16"/>
    <mergeCell ref="A17:C17"/>
    <mergeCell ref="A18:D18"/>
    <mergeCell ref="A19:D19"/>
    <mergeCell ref="A25:C25"/>
    <mergeCell ref="A26:D26"/>
    <mergeCell ref="A36:B36"/>
    <mergeCell ref="A37:D37"/>
    <mergeCell ref="A42:C42"/>
    <mergeCell ref="A43:D43"/>
    <mergeCell ref="A74:B74"/>
    <mergeCell ref="A75:D75"/>
    <mergeCell ref="B76:C76"/>
    <mergeCell ref="B77:C77"/>
    <mergeCell ref="B62:C62"/>
    <mergeCell ref="A66:D66"/>
    <mergeCell ref="A89:D89"/>
    <mergeCell ref="A97:B97"/>
    <mergeCell ref="A98:D98"/>
    <mergeCell ref="B82:C82"/>
    <mergeCell ref="B85:C85"/>
    <mergeCell ref="B86:C86"/>
    <mergeCell ref="B87:C87"/>
    <mergeCell ref="A48:C48"/>
    <mergeCell ref="A49:D49"/>
    <mergeCell ref="A57:B57"/>
    <mergeCell ref="A58:D58"/>
    <mergeCell ref="B46:C46"/>
    <mergeCell ref="B47:C47"/>
    <mergeCell ref="B59:C59"/>
    <mergeCell ref="B60:C60"/>
    <mergeCell ref="B63:C63"/>
    <mergeCell ref="A64:C64"/>
    <mergeCell ref="A65:D65"/>
    <mergeCell ref="B99:C99"/>
    <mergeCell ref="B100:C100"/>
    <mergeCell ref="A107:C107"/>
    <mergeCell ref="A78:C78"/>
    <mergeCell ref="A79:D79"/>
    <mergeCell ref="B80:C80"/>
    <mergeCell ref="B81:C81"/>
    <mergeCell ref="A83:C83"/>
    <mergeCell ref="A84:D84"/>
    <mergeCell ref="B101:C101"/>
    <mergeCell ref="B102:C102"/>
    <mergeCell ref="B103:C103"/>
    <mergeCell ref="B104:C104"/>
    <mergeCell ref="B105:C105"/>
    <mergeCell ref="B106:C106"/>
    <mergeCell ref="A88:C88"/>
  </mergeCells>
  <pageMargins left="0.25" right="0.25" top="0.75" bottom="0.75" header="0.3" footer="0.3"/>
  <pageSetup paperSize="9" scale="5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CB9A9-5ECD-4E9F-B3EF-23926F9B67B9}">
  <sheetPr>
    <pageSetUpPr fitToPage="1"/>
  </sheetPr>
  <dimension ref="A1:E112"/>
  <sheetViews>
    <sheetView workbookViewId="0">
      <selection sqref="A1:D1"/>
    </sheetView>
  </sheetViews>
  <sheetFormatPr defaultRowHeight="12.75" x14ac:dyDescent="0.2"/>
  <cols>
    <col min="1" max="1" width="9.140625" style="68"/>
    <col min="2" max="2" width="72.7109375" style="68" customWidth="1"/>
    <col min="3" max="3" width="21.7109375" style="68" customWidth="1"/>
    <col min="4" max="4" width="35" style="68" customWidth="1"/>
    <col min="5" max="5" width="120.42578125" style="68" bestFit="1" customWidth="1"/>
    <col min="6" max="16384" width="9.140625" style="68"/>
  </cols>
  <sheetData>
    <row r="1" spans="1:5" ht="13.5" thickBot="1" x14ac:dyDescent="0.25">
      <c r="A1" s="397" t="s">
        <v>30</v>
      </c>
      <c r="B1" s="397"/>
      <c r="C1" s="397"/>
      <c r="D1" s="398"/>
      <c r="E1" s="79" t="s">
        <v>176</v>
      </c>
    </row>
    <row r="2" spans="1:5" ht="13.5" thickBot="1" x14ac:dyDescent="0.25">
      <c r="A2" s="434" t="s">
        <v>31</v>
      </c>
      <c r="B2" s="434"/>
      <c r="C2" s="434"/>
      <c r="D2" s="434"/>
      <c r="E2" s="80" t="s">
        <v>134</v>
      </c>
    </row>
    <row r="3" spans="1:5" x14ac:dyDescent="0.2">
      <c r="A3" s="167" t="s">
        <v>32</v>
      </c>
      <c r="B3" s="425" t="s">
        <v>33</v>
      </c>
      <c r="C3" s="425"/>
      <c r="D3" s="168"/>
      <c r="E3" s="76" t="s">
        <v>135</v>
      </c>
    </row>
    <row r="4" spans="1:5" x14ac:dyDescent="0.2">
      <c r="A4" s="169" t="s">
        <v>34</v>
      </c>
      <c r="B4" s="426" t="s">
        <v>35</v>
      </c>
      <c r="C4" s="426"/>
      <c r="D4" s="170" t="s">
        <v>36</v>
      </c>
      <c r="E4" s="76" t="s">
        <v>136</v>
      </c>
    </row>
    <row r="5" spans="1:5" x14ac:dyDescent="0.2">
      <c r="A5" s="171" t="s">
        <v>37</v>
      </c>
      <c r="B5" s="409" t="s">
        <v>38</v>
      </c>
      <c r="C5" s="409"/>
      <c r="D5" s="170" t="s">
        <v>224</v>
      </c>
      <c r="E5" s="76" t="s">
        <v>163</v>
      </c>
    </row>
    <row r="6" spans="1:5" ht="13.5" thickBot="1" x14ac:dyDescent="0.25">
      <c r="A6" s="172" t="s">
        <v>52</v>
      </c>
      <c r="B6" s="427" t="s">
        <v>43</v>
      </c>
      <c r="C6" s="427"/>
      <c r="D6" s="173" t="s">
        <v>44</v>
      </c>
      <c r="E6" s="76" t="s">
        <v>153</v>
      </c>
    </row>
    <row r="7" spans="1:5" ht="13.5" thickBot="1" x14ac:dyDescent="0.25">
      <c r="A7" s="410" t="s">
        <v>45</v>
      </c>
      <c r="B7" s="410"/>
      <c r="C7" s="410"/>
      <c r="D7" s="410"/>
      <c r="E7" s="238" t="s">
        <v>155</v>
      </c>
    </row>
    <row r="8" spans="1:5" x14ac:dyDescent="0.2">
      <c r="A8" s="169" t="s">
        <v>32</v>
      </c>
      <c r="B8" s="428" t="s">
        <v>46</v>
      </c>
      <c r="C8" s="429"/>
      <c r="D8" s="251" t="s">
        <v>259</v>
      </c>
      <c r="E8" s="80" t="s">
        <v>171</v>
      </c>
    </row>
    <row r="9" spans="1:5" ht="13.5" thickBot="1" x14ac:dyDescent="0.25">
      <c r="A9" s="172" t="s">
        <v>34</v>
      </c>
      <c r="B9" s="430" t="s">
        <v>118</v>
      </c>
      <c r="C9" s="431"/>
      <c r="D9" s="175" t="s">
        <v>125</v>
      </c>
      <c r="E9" s="239" t="s">
        <v>173</v>
      </c>
    </row>
    <row r="10" spans="1:5" ht="13.5" thickBot="1" x14ac:dyDescent="0.25">
      <c r="A10" s="410" t="s">
        <v>47</v>
      </c>
      <c r="B10" s="410"/>
      <c r="C10" s="410"/>
      <c r="D10" s="410"/>
      <c r="E10" s="238" t="s">
        <v>175</v>
      </c>
    </row>
    <row r="11" spans="1:5" x14ac:dyDescent="0.2">
      <c r="A11" s="169">
        <v>1</v>
      </c>
      <c r="B11" s="432" t="s">
        <v>316</v>
      </c>
      <c r="C11" s="433"/>
      <c r="D11" s="323">
        <v>3331.2</v>
      </c>
      <c r="E11" s="76" t="s">
        <v>223</v>
      </c>
    </row>
    <row r="12" spans="1:5" x14ac:dyDescent="0.2">
      <c r="A12" s="171">
        <v>2</v>
      </c>
      <c r="B12" s="409" t="s">
        <v>128</v>
      </c>
      <c r="C12" s="409"/>
      <c r="D12" s="251" t="s">
        <v>259</v>
      </c>
      <c r="E12" s="81" t="s">
        <v>283</v>
      </c>
    </row>
    <row r="13" spans="1:5" ht="13.5" thickBot="1" x14ac:dyDescent="0.25">
      <c r="A13" s="171">
        <v>3</v>
      </c>
      <c r="B13" s="409" t="s">
        <v>48</v>
      </c>
      <c r="C13" s="409"/>
      <c r="D13" s="176">
        <v>1621</v>
      </c>
      <c r="E13" s="237"/>
    </row>
    <row r="14" spans="1:5" ht="13.5" thickBot="1" x14ac:dyDescent="0.25">
      <c r="A14" s="410" t="s">
        <v>289</v>
      </c>
      <c r="B14" s="410"/>
      <c r="C14" s="410"/>
      <c r="D14" s="410"/>
      <c r="E14" s="237"/>
    </row>
    <row r="15" spans="1:5" x14ac:dyDescent="0.2">
      <c r="A15" s="177">
        <v>1</v>
      </c>
      <c r="B15" s="411" t="s">
        <v>50</v>
      </c>
      <c r="C15" s="411"/>
      <c r="D15" s="178" t="s">
        <v>51</v>
      </c>
      <c r="E15" s="237"/>
    </row>
    <row r="16" spans="1:5" x14ac:dyDescent="0.2">
      <c r="A16" s="169" t="s">
        <v>32</v>
      </c>
      <c r="B16" s="369" t="s">
        <v>317</v>
      </c>
      <c r="C16" s="370"/>
      <c r="D16" s="180">
        <v>3331.2</v>
      </c>
      <c r="E16" s="318"/>
    </row>
    <row r="17" spans="1:5" x14ac:dyDescent="0.2">
      <c r="A17" s="169" t="s">
        <v>34</v>
      </c>
      <c r="B17" s="369" t="s">
        <v>298</v>
      </c>
      <c r="C17" s="370"/>
      <c r="D17" s="319">
        <f>D13*20%</f>
        <v>324.20000000000005</v>
      </c>
      <c r="E17" s="320" t="s">
        <v>222</v>
      </c>
    </row>
    <row r="18" spans="1:5" ht="13.5" thickBot="1" x14ac:dyDescent="0.25">
      <c r="A18" s="411" t="s">
        <v>53</v>
      </c>
      <c r="B18" s="411"/>
      <c r="C18" s="411"/>
      <c r="D18" s="181">
        <f>SUM(D16:D17)</f>
        <v>3655.3999999999996</v>
      </c>
      <c r="E18" s="237"/>
    </row>
    <row r="19" spans="1:5" ht="13.5" thickBot="1" x14ac:dyDescent="0.25">
      <c r="A19" s="410" t="s">
        <v>160</v>
      </c>
      <c r="B19" s="410"/>
      <c r="C19" s="410"/>
      <c r="D19" s="410"/>
      <c r="E19" s="237"/>
    </row>
    <row r="20" spans="1:5" ht="13.5" thickBot="1" x14ac:dyDescent="0.25">
      <c r="A20" s="412" t="s">
        <v>161</v>
      </c>
      <c r="B20" s="412"/>
      <c r="C20" s="412"/>
      <c r="D20" s="413"/>
      <c r="E20" s="237"/>
    </row>
    <row r="21" spans="1:5" x14ac:dyDescent="0.2">
      <c r="A21" s="182" t="s">
        <v>54</v>
      </c>
      <c r="B21" s="182" t="s">
        <v>55</v>
      </c>
      <c r="C21" s="183" t="s">
        <v>60</v>
      </c>
      <c r="D21" s="184" t="s">
        <v>51</v>
      </c>
      <c r="E21" s="237"/>
    </row>
    <row r="22" spans="1:5" x14ac:dyDescent="0.2">
      <c r="A22" s="185" t="s">
        <v>32</v>
      </c>
      <c r="B22" s="185" t="s">
        <v>56</v>
      </c>
      <c r="C22" s="186">
        <v>8.3299999999999999E-2</v>
      </c>
      <c r="D22" s="187">
        <f>C22*D18</f>
        <v>304.49481999999995</v>
      </c>
      <c r="E22" s="237"/>
    </row>
    <row r="23" spans="1:5" x14ac:dyDescent="0.2">
      <c r="A23" s="185" t="s">
        <v>34</v>
      </c>
      <c r="B23" s="185" t="s">
        <v>57</v>
      </c>
      <c r="C23" s="186">
        <v>2.7799999999999998E-2</v>
      </c>
      <c r="D23" s="187">
        <f>SUM(D18*C23)</f>
        <v>101.62011999999999</v>
      </c>
      <c r="E23" s="237"/>
    </row>
    <row r="24" spans="1:5" x14ac:dyDescent="0.2">
      <c r="A24" s="278" t="s">
        <v>37</v>
      </c>
      <c r="B24" s="278" t="s">
        <v>111</v>
      </c>
      <c r="C24" s="186">
        <f>SUM(C22+C23)</f>
        <v>0.1111</v>
      </c>
      <c r="D24" s="188">
        <f>SUM(D22:D23)</f>
        <v>406.11493999999993</v>
      </c>
      <c r="E24" s="237"/>
    </row>
    <row r="25" spans="1:5" x14ac:dyDescent="0.2">
      <c r="A25" s="185" t="s">
        <v>52</v>
      </c>
      <c r="B25" s="185" t="s">
        <v>110</v>
      </c>
      <c r="C25" s="189">
        <f>SUM(C29:C36)</f>
        <v>0.36800000000000005</v>
      </c>
      <c r="D25" s="187">
        <f>SUM(D24*C25)</f>
        <v>149.45029792</v>
      </c>
      <c r="E25" s="237"/>
    </row>
    <row r="26" spans="1:5" ht="13.5" thickBot="1" x14ac:dyDescent="0.25">
      <c r="A26" s="414" t="s">
        <v>53</v>
      </c>
      <c r="B26" s="415"/>
      <c r="C26" s="416"/>
      <c r="D26" s="191">
        <f>SUM(D24+D25)</f>
        <v>555.56523791999996</v>
      </c>
      <c r="E26" s="237"/>
    </row>
    <row r="27" spans="1:5" ht="13.5" thickBot="1" x14ac:dyDescent="0.25">
      <c r="A27" s="417" t="s">
        <v>286</v>
      </c>
      <c r="B27" s="417"/>
      <c r="C27" s="417"/>
      <c r="D27" s="418"/>
      <c r="E27" s="240"/>
    </row>
    <row r="28" spans="1:5" x14ac:dyDescent="0.2">
      <c r="A28" s="183" t="s">
        <v>58</v>
      </c>
      <c r="B28" s="183" t="s">
        <v>59</v>
      </c>
      <c r="C28" s="183" t="s">
        <v>60</v>
      </c>
      <c r="D28" s="192" t="s">
        <v>51</v>
      </c>
      <c r="E28" s="237"/>
    </row>
    <row r="29" spans="1:5" x14ac:dyDescent="0.2">
      <c r="A29" s="193" t="s">
        <v>32</v>
      </c>
      <c r="B29" s="193" t="s">
        <v>61</v>
      </c>
      <c r="C29" s="189">
        <v>0.2</v>
      </c>
      <c r="D29" s="180">
        <f>D18*C29</f>
        <v>731.07999999999993</v>
      </c>
      <c r="E29" s="237"/>
    </row>
    <row r="30" spans="1:5" x14ac:dyDescent="0.2">
      <c r="A30" s="193" t="s">
        <v>34</v>
      </c>
      <c r="B30" s="193" t="s">
        <v>62</v>
      </c>
      <c r="C30" s="189">
        <v>2.5000000000000001E-2</v>
      </c>
      <c r="D30" s="180">
        <f>D18*C30</f>
        <v>91.384999999999991</v>
      </c>
      <c r="E30" s="237"/>
    </row>
    <row r="31" spans="1:5" x14ac:dyDescent="0.2">
      <c r="A31" s="193" t="s">
        <v>37</v>
      </c>
      <c r="B31" s="194" t="s">
        <v>127</v>
      </c>
      <c r="C31" s="195">
        <v>0.03</v>
      </c>
      <c r="D31" s="180">
        <f>D18*C31</f>
        <v>109.66199999999999</v>
      </c>
      <c r="E31" s="237"/>
    </row>
    <row r="32" spans="1:5" x14ac:dyDescent="0.2">
      <c r="A32" s="193" t="s">
        <v>52</v>
      </c>
      <c r="B32" s="193" t="s">
        <v>63</v>
      </c>
      <c r="C32" s="189">
        <v>1.4999999999999999E-2</v>
      </c>
      <c r="D32" s="180">
        <f>D18*C32</f>
        <v>54.830999999999996</v>
      </c>
      <c r="E32" s="237"/>
    </row>
    <row r="33" spans="1:5" x14ac:dyDescent="0.2">
      <c r="A33" s="193" t="s">
        <v>39</v>
      </c>
      <c r="B33" s="193" t="s">
        <v>64</v>
      </c>
      <c r="C33" s="189">
        <v>0.01</v>
      </c>
      <c r="D33" s="180">
        <f>D18*C33</f>
        <v>36.553999999999995</v>
      </c>
      <c r="E33" s="237"/>
    </row>
    <row r="34" spans="1:5" x14ac:dyDescent="0.2">
      <c r="A34" s="193" t="s">
        <v>40</v>
      </c>
      <c r="B34" s="193" t="s">
        <v>65</v>
      </c>
      <c r="C34" s="189">
        <v>6.0000000000000001E-3</v>
      </c>
      <c r="D34" s="180">
        <f>D18*C34</f>
        <v>21.932399999999998</v>
      </c>
      <c r="E34" s="237"/>
    </row>
    <row r="35" spans="1:5" x14ac:dyDescent="0.2">
      <c r="A35" s="193" t="s">
        <v>41</v>
      </c>
      <c r="B35" s="193" t="s">
        <v>66</v>
      </c>
      <c r="C35" s="189">
        <v>2E-3</v>
      </c>
      <c r="D35" s="180">
        <f>D18*C35</f>
        <v>7.3107999999999995</v>
      </c>
      <c r="E35" s="237"/>
    </row>
    <row r="36" spans="1:5" x14ac:dyDescent="0.2">
      <c r="A36" s="193" t="s">
        <v>42</v>
      </c>
      <c r="B36" s="193" t="s">
        <v>67</v>
      </c>
      <c r="C36" s="189">
        <v>0.08</v>
      </c>
      <c r="D36" s="180">
        <f>D18*C36</f>
        <v>292.43199999999996</v>
      </c>
      <c r="E36" s="237"/>
    </row>
    <row r="37" spans="1:5" ht="13.5" thickBot="1" x14ac:dyDescent="0.25">
      <c r="A37" s="419" t="s">
        <v>53</v>
      </c>
      <c r="B37" s="420"/>
      <c r="C37" s="282">
        <f>SUM(C29:C36)</f>
        <v>0.36800000000000005</v>
      </c>
      <c r="D37" s="198">
        <f>SUM(D29:D36)</f>
        <v>1345.1871999999998</v>
      </c>
      <c r="E37" s="237"/>
    </row>
    <row r="38" spans="1:5" ht="13.5" thickBot="1" x14ac:dyDescent="0.25">
      <c r="A38" s="421" t="s">
        <v>287</v>
      </c>
      <c r="B38" s="421"/>
      <c r="C38" s="421"/>
      <c r="D38" s="422"/>
      <c r="E38" s="321"/>
    </row>
    <row r="39" spans="1:5" x14ac:dyDescent="0.2">
      <c r="A39" s="199" t="s">
        <v>68</v>
      </c>
      <c r="B39" s="408" t="s">
        <v>69</v>
      </c>
      <c r="C39" s="408"/>
      <c r="D39" s="200" t="s">
        <v>51</v>
      </c>
      <c r="E39" s="237"/>
    </row>
    <row r="40" spans="1:5" x14ac:dyDescent="0.2">
      <c r="A40" s="324" t="s">
        <v>32</v>
      </c>
      <c r="B40" s="201" t="s">
        <v>236</v>
      </c>
      <c r="C40" s="342">
        <v>27.12</v>
      </c>
      <c r="D40" s="343">
        <f>(C40*22-152.37)</f>
        <v>444.27</v>
      </c>
      <c r="E40" s="347" t="s">
        <v>294</v>
      </c>
    </row>
    <row r="41" spans="1:5" x14ac:dyDescent="0.2">
      <c r="A41" s="324" t="s">
        <v>34</v>
      </c>
      <c r="B41" s="324" t="s">
        <v>129</v>
      </c>
      <c r="C41" s="348">
        <v>7.9</v>
      </c>
      <c r="D41" s="349">
        <f>(2*7.9*22)</f>
        <v>347.6</v>
      </c>
      <c r="E41" s="347" t="s">
        <v>209</v>
      </c>
    </row>
    <row r="42" spans="1:5" x14ac:dyDescent="0.2">
      <c r="A42" s="169" t="s">
        <v>37</v>
      </c>
      <c r="B42" s="169" t="s">
        <v>227</v>
      </c>
      <c r="C42" s="255">
        <v>0.1</v>
      </c>
      <c r="D42" s="203">
        <f>D16*10%</f>
        <v>333.12</v>
      </c>
      <c r="E42" s="88" t="s">
        <v>228</v>
      </c>
    </row>
    <row r="43" spans="1:5" ht="13.5" thickBot="1" x14ac:dyDescent="0.25">
      <c r="A43" s="394" t="s">
        <v>53</v>
      </c>
      <c r="B43" s="394"/>
      <c r="C43" s="394"/>
      <c r="D43" s="208">
        <f>SUM(D40:D42)</f>
        <v>1124.99</v>
      </c>
      <c r="E43" s="237"/>
    </row>
    <row r="44" spans="1:5" ht="13.5" thickBot="1" x14ac:dyDescent="0.25">
      <c r="A44" s="400" t="s">
        <v>159</v>
      </c>
      <c r="B44" s="378"/>
      <c r="C44" s="378"/>
      <c r="D44" s="379"/>
      <c r="E44" s="241"/>
    </row>
    <row r="45" spans="1:5" x14ac:dyDescent="0.2">
      <c r="A45" s="182">
        <v>2</v>
      </c>
      <c r="B45" s="407" t="s">
        <v>70</v>
      </c>
      <c r="C45" s="407"/>
      <c r="D45" s="184" t="s">
        <v>51</v>
      </c>
      <c r="E45" s="237"/>
    </row>
    <row r="46" spans="1:5" x14ac:dyDescent="0.2">
      <c r="A46" s="169" t="s">
        <v>54</v>
      </c>
      <c r="B46" s="399" t="s">
        <v>71</v>
      </c>
      <c r="C46" s="399"/>
      <c r="D46" s="180">
        <f>D26</f>
        <v>555.56523791999996</v>
      </c>
      <c r="E46" s="237"/>
    </row>
    <row r="47" spans="1:5" x14ac:dyDescent="0.2">
      <c r="A47" s="169" t="s">
        <v>58</v>
      </c>
      <c r="B47" s="399" t="s">
        <v>59</v>
      </c>
      <c r="C47" s="399"/>
      <c r="D47" s="180">
        <f>D37</f>
        <v>1345.1871999999998</v>
      </c>
      <c r="E47" s="237"/>
    </row>
    <row r="48" spans="1:5" x14ac:dyDescent="0.2">
      <c r="A48" s="169" t="s">
        <v>68</v>
      </c>
      <c r="B48" s="399" t="s">
        <v>69</v>
      </c>
      <c r="C48" s="399"/>
      <c r="D48" s="180">
        <f>D43</f>
        <v>1124.99</v>
      </c>
      <c r="E48" s="237"/>
    </row>
    <row r="49" spans="1:5" ht="13.5" thickBot="1" x14ac:dyDescent="0.25">
      <c r="A49" s="394" t="s">
        <v>53</v>
      </c>
      <c r="B49" s="394"/>
      <c r="C49" s="394"/>
      <c r="D49" s="198">
        <f>SUM(D46:D48)</f>
        <v>3025.7424379200002</v>
      </c>
      <c r="E49" s="237"/>
    </row>
    <row r="50" spans="1:5" ht="13.5" thickBot="1" x14ac:dyDescent="0.25">
      <c r="A50" s="395" t="s">
        <v>288</v>
      </c>
      <c r="B50" s="392"/>
      <c r="C50" s="392"/>
      <c r="D50" s="392"/>
      <c r="E50" s="240"/>
    </row>
    <row r="51" spans="1:5" x14ac:dyDescent="0.2">
      <c r="A51" s="209">
        <v>3</v>
      </c>
      <c r="B51" s="182" t="s">
        <v>72</v>
      </c>
      <c r="C51" s="183" t="s">
        <v>60</v>
      </c>
      <c r="D51" s="184" t="s">
        <v>51</v>
      </c>
      <c r="E51" s="237"/>
    </row>
    <row r="52" spans="1:5" x14ac:dyDescent="0.2">
      <c r="A52" s="185" t="s">
        <v>32</v>
      </c>
      <c r="B52" s="185" t="s">
        <v>73</v>
      </c>
      <c r="C52" s="210">
        <v>4.1700000000000001E-3</v>
      </c>
      <c r="D52" s="211">
        <f>D18*C52</f>
        <v>15.243017999999999</v>
      </c>
      <c r="E52" s="88" t="s">
        <v>143</v>
      </c>
    </row>
    <row r="53" spans="1:5" x14ac:dyDescent="0.2">
      <c r="A53" s="185" t="s">
        <v>34</v>
      </c>
      <c r="B53" s="185" t="s">
        <v>74</v>
      </c>
      <c r="C53" s="212">
        <v>3.3399999999999999E-4</v>
      </c>
      <c r="D53" s="331">
        <f>D18*C53</f>
        <v>1.2209035999999998</v>
      </c>
      <c r="E53" s="88" t="s">
        <v>144</v>
      </c>
    </row>
    <row r="54" spans="1:5" x14ac:dyDescent="0.2">
      <c r="A54" s="214" t="s">
        <v>37</v>
      </c>
      <c r="B54" s="214" t="s">
        <v>75</v>
      </c>
      <c r="C54" s="215">
        <v>3.44E-2</v>
      </c>
      <c r="D54" s="216">
        <f>SUM(D18+D24)*C54</f>
        <v>139.716113936</v>
      </c>
      <c r="E54" s="88" t="s">
        <v>145</v>
      </c>
    </row>
    <row r="55" spans="1:5" x14ac:dyDescent="0.2">
      <c r="A55" s="185" t="s">
        <v>52</v>
      </c>
      <c r="B55" s="185" t="s">
        <v>76</v>
      </c>
      <c r="C55" s="217">
        <v>1.9400000000000001E-2</v>
      </c>
      <c r="D55" s="211">
        <f>D18*C55</f>
        <v>70.914760000000001</v>
      </c>
      <c r="E55" s="82" t="s">
        <v>284</v>
      </c>
    </row>
    <row r="56" spans="1:5" x14ac:dyDescent="0.2">
      <c r="A56" s="169" t="s">
        <v>39</v>
      </c>
      <c r="B56" s="169" t="s">
        <v>77</v>
      </c>
      <c r="C56" s="218">
        <v>7.1999999999999998E-3</v>
      </c>
      <c r="D56" s="219">
        <f>D18*C56</f>
        <v>26.318879999999996</v>
      </c>
      <c r="E56" s="82" t="s">
        <v>285</v>
      </c>
    </row>
    <row r="57" spans="1:5" x14ac:dyDescent="0.2">
      <c r="A57" s="214" t="s">
        <v>40</v>
      </c>
      <c r="B57" s="214" t="s">
        <v>78</v>
      </c>
      <c r="C57" s="215">
        <v>5.9999999999999995E-4</v>
      </c>
      <c r="D57" s="216">
        <f>(D18+D24)*C57</f>
        <v>2.4369089639999997</v>
      </c>
      <c r="E57" s="88" t="s">
        <v>162</v>
      </c>
    </row>
    <row r="58" spans="1:5" ht="13.5" thickBot="1" x14ac:dyDescent="0.25">
      <c r="A58" s="374" t="s">
        <v>53</v>
      </c>
      <c r="B58" s="376"/>
      <c r="C58" s="288">
        <f>SUM(C52:C57)</f>
        <v>6.610400000000001E-2</v>
      </c>
      <c r="D58" s="208">
        <f>SUM(D52:D57)</f>
        <v>255.8505845</v>
      </c>
      <c r="E58" s="237"/>
    </row>
    <row r="59" spans="1:5" ht="13.5" thickBot="1" x14ac:dyDescent="0.25">
      <c r="A59" s="396" t="s">
        <v>158</v>
      </c>
      <c r="B59" s="397"/>
      <c r="C59" s="397"/>
      <c r="D59" s="398"/>
      <c r="E59" s="237"/>
    </row>
    <row r="60" spans="1:5" x14ac:dyDescent="0.2">
      <c r="A60" s="220" t="s">
        <v>32</v>
      </c>
      <c r="B60" s="386" t="s">
        <v>112</v>
      </c>
      <c r="C60" s="387"/>
      <c r="D60" s="221">
        <f>D18</f>
        <v>3655.3999999999996</v>
      </c>
      <c r="E60" s="237"/>
    </row>
    <row r="61" spans="1:5" x14ac:dyDescent="0.2">
      <c r="A61" s="185" t="s">
        <v>34</v>
      </c>
      <c r="B61" s="388" t="s">
        <v>99</v>
      </c>
      <c r="C61" s="389"/>
      <c r="D61" s="187">
        <f>D49</f>
        <v>3025.7424379200002</v>
      </c>
      <c r="E61" s="237"/>
    </row>
    <row r="62" spans="1:5" x14ac:dyDescent="0.2">
      <c r="A62" s="214" t="s">
        <v>37</v>
      </c>
      <c r="B62" s="214" t="s">
        <v>113</v>
      </c>
      <c r="C62" s="222">
        <f>D60/12</f>
        <v>304.61666666666662</v>
      </c>
      <c r="D62" s="206">
        <f>C62*C37+C62</f>
        <v>416.71559999999994</v>
      </c>
      <c r="E62" s="237"/>
    </row>
    <row r="63" spans="1:5" x14ac:dyDescent="0.2">
      <c r="A63" s="185" t="s">
        <v>52</v>
      </c>
      <c r="B63" s="388" t="s">
        <v>100</v>
      </c>
      <c r="C63" s="389"/>
      <c r="D63" s="187">
        <f>D58</f>
        <v>255.8505845</v>
      </c>
      <c r="E63" s="237"/>
    </row>
    <row r="64" spans="1:5" x14ac:dyDescent="0.2">
      <c r="A64" s="185" t="s">
        <v>39</v>
      </c>
      <c r="B64" s="388" t="s">
        <v>114</v>
      </c>
      <c r="C64" s="389"/>
      <c r="D64" s="223">
        <f>-(D40+D41)</f>
        <v>-791.87</v>
      </c>
      <c r="E64" s="237"/>
    </row>
    <row r="65" spans="1:5" ht="13.5" thickBot="1" x14ac:dyDescent="0.25">
      <c r="A65" s="390" t="s">
        <v>115</v>
      </c>
      <c r="B65" s="390"/>
      <c r="C65" s="390"/>
      <c r="D65" s="224">
        <f>SUM(D60:D64)</f>
        <v>6561.8386224199994</v>
      </c>
      <c r="E65" s="237"/>
    </row>
    <row r="66" spans="1:5" ht="13.5" thickBot="1" x14ac:dyDescent="0.25">
      <c r="A66" s="391" t="s">
        <v>79</v>
      </c>
      <c r="B66" s="392"/>
      <c r="C66" s="392"/>
      <c r="D66" s="393"/>
      <c r="E66" s="237"/>
    </row>
    <row r="67" spans="1:5" ht="13.5" thickBot="1" x14ac:dyDescent="0.25">
      <c r="A67" s="400" t="s">
        <v>80</v>
      </c>
      <c r="B67" s="378"/>
      <c r="C67" s="378"/>
      <c r="D67" s="379"/>
      <c r="E67" s="237"/>
    </row>
    <row r="68" spans="1:5" x14ac:dyDescent="0.2">
      <c r="A68" s="182" t="s">
        <v>81</v>
      </c>
      <c r="B68" s="182" t="s">
        <v>82</v>
      </c>
      <c r="C68" s="183" t="s">
        <v>60</v>
      </c>
      <c r="D68" s="184" t="s">
        <v>51</v>
      </c>
      <c r="E68" s="237"/>
    </row>
    <row r="69" spans="1:5" x14ac:dyDescent="0.2">
      <c r="A69" s="185" t="s">
        <v>32</v>
      </c>
      <c r="B69" s="169" t="s">
        <v>83</v>
      </c>
      <c r="C69" s="189">
        <v>8.3299999999999999E-2</v>
      </c>
      <c r="D69" s="187">
        <f>D65*C69</f>
        <v>546.60115724758589</v>
      </c>
      <c r="E69" s="88" t="s">
        <v>147</v>
      </c>
    </row>
    <row r="70" spans="1:5" x14ac:dyDescent="0.2">
      <c r="A70" s="185" t="s">
        <v>34</v>
      </c>
      <c r="B70" s="169" t="s">
        <v>116</v>
      </c>
      <c r="C70" s="225">
        <v>2.2200000000000002E-3</v>
      </c>
      <c r="D70" s="187">
        <f>D65*C70</f>
        <v>14.567281741772399</v>
      </c>
      <c r="E70" s="88" t="s">
        <v>148</v>
      </c>
    </row>
    <row r="71" spans="1:5" x14ac:dyDescent="0.2">
      <c r="A71" s="185" t="s">
        <v>37</v>
      </c>
      <c r="B71" s="169" t="s">
        <v>84</v>
      </c>
      <c r="C71" s="225">
        <v>2.0000000000000001E-4</v>
      </c>
      <c r="D71" s="187">
        <f>D65*C71</f>
        <v>1.312367724484</v>
      </c>
      <c r="E71" s="88" t="s">
        <v>149</v>
      </c>
    </row>
    <row r="72" spans="1:5" x14ac:dyDescent="0.2">
      <c r="A72" s="185" t="s">
        <v>52</v>
      </c>
      <c r="B72" s="169" t="s">
        <v>85</v>
      </c>
      <c r="C72" s="225">
        <v>2.7999999999999998E-4</v>
      </c>
      <c r="D72" s="187">
        <f>D65*C72</f>
        <v>1.8373148142775997</v>
      </c>
      <c r="E72" s="88" t="s">
        <v>150</v>
      </c>
    </row>
    <row r="73" spans="1:5" x14ac:dyDescent="0.2">
      <c r="A73" s="185" t="s">
        <v>39</v>
      </c>
      <c r="B73" s="169" t="s">
        <v>117</v>
      </c>
      <c r="C73" s="225">
        <v>3.5999999999999999E-3</v>
      </c>
      <c r="D73" s="187">
        <f>D65*C73</f>
        <v>23.622619040711996</v>
      </c>
      <c r="E73" s="88" t="s">
        <v>151</v>
      </c>
    </row>
    <row r="74" spans="1:5" x14ac:dyDescent="0.2">
      <c r="A74" s="185" t="s">
        <v>40</v>
      </c>
      <c r="B74" s="169" t="s">
        <v>86</v>
      </c>
      <c r="C74" s="225">
        <v>3.8999999999999999E-4</v>
      </c>
      <c r="D74" s="187">
        <f>D65*C74</f>
        <v>2.5591170627437996</v>
      </c>
      <c r="E74" s="88" t="s">
        <v>152</v>
      </c>
    </row>
    <row r="75" spans="1:5" ht="13.5" thickBot="1" x14ac:dyDescent="0.25">
      <c r="A75" s="374" t="s">
        <v>53</v>
      </c>
      <c r="B75" s="375"/>
      <c r="C75" s="284">
        <f>SUM(C69:C74)</f>
        <v>8.9990000000000014E-2</v>
      </c>
      <c r="D75" s="208">
        <f>SUM(D69:D74)</f>
        <v>590.49985763157576</v>
      </c>
      <c r="E75" s="237"/>
    </row>
    <row r="76" spans="1:5" ht="13.5" thickBot="1" x14ac:dyDescent="0.25">
      <c r="A76" s="404" t="s">
        <v>156</v>
      </c>
      <c r="B76" s="405"/>
      <c r="C76" s="405"/>
      <c r="D76" s="406"/>
      <c r="E76" s="237"/>
    </row>
    <row r="77" spans="1:5" x14ac:dyDescent="0.2">
      <c r="A77" s="226" t="s">
        <v>87</v>
      </c>
      <c r="B77" s="386" t="s">
        <v>88</v>
      </c>
      <c r="C77" s="387"/>
      <c r="D77" s="200" t="s">
        <v>51</v>
      </c>
      <c r="E77" s="237"/>
    </row>
    <row r="78" spans="1:5" x14ac:dyDescent="0.2">
      <c r="A78" s="185" t="s">
        <v>32</v>
      </c>
      <c r="B78" s="388" t="s">
        <v>89</v>
      </c>
      <c r="C78" s="389"/>
      <c r="D78" s="187">
        <v>0</v>
      </c>
      <c r="E78" s="237"/>
    </row>
    <row r="79" spans="1:5" ht="13.5" thickBot="1" x14ac:dyDescent="0.25">
      <c r="A79" s="374" t="s">
        <v>53</v>
      </c>
      <c r="B79" s="375"/>
      <c r="C79" s="376"/>
      <c r="D79" s="224">
        <v>0</v>
      </c>
      <c r="E79" s="237"/>
    </row>
    <row r="80" spans="1:5" ht="13.5" thickBot="1" x14ac:dyDescent="0.25">
      <c r="A80" s="377" t="s">
        <v>157</v>
      </c>
      <c r="B80" s="378"/>
      <c r="C80" s="378"/>
      <c r="D80" s="379"/>
      <c r="E80" s="240"/>
    </row>
    <row r="81" spans="1:5" x14ac:dyDescent="0.2">
      <c r="A81" s="264">
        <v>4</v>
      </c>
      <c r="B81" s="367" t="s">
        <v>90</v>
      </c>
      <c r="C81" s="368"/>
      <c r="D81" s="184" t="s">
        <v>51</v>
      </c>
      <c r="E81" s="237"/>
    </row>
    <row r="82" spans="1:5" x14ac:dyDescent="0.2">
      <c r="A82" s="261" t="s">
        <v>81</v>
      </c>
      <c r="B82" s="369" t="s">
        <v>82</v>
      </c>
      <c r="C82" s="370"/>
      <c r="D82" s="228">
        <f>D75</f>
        <v>590.49985763157576</v>
      </c>
      <c r="E82" s="237"/>
    </row>
    <row r="83" spans="1:5" x14ac:dyDescent="0.2">
      <c r="A83" s="261" t="s">
        <v>87</v>
      </c>
      <c r="B83" s="369" t="s">
        <v>88</v>
      </c>
      <c r="C83" s="370"/>
      <c r="D83" s="187">
        <f>D79</f>
        <v>0</v>
      </c>
      <c r="E83" s="237"/>
    </row>
    <row r="84" spans="1:5" ht="13.5" thickBot="1" x14ac:dyDescent="0.25">
      <c r="A84" s="380" t="s">
        <v>53</v>
      </c>
      <c r="B84" s="375"/>
      <c r="C84" s="376"/>
      <c r="D84" s="208">
        <f>SUM(D82:D83)</f>
        <v>590.49985763157576</v>
      </c>
      <c r="E84" s="237"/>
    </row>
    <row r="85" spans="1:5" ht="13.5" thickBot="1" x14ac:dyDescent="0.25">
      <c r="A85" s="377" t="s">
        <v>91</v>
      </c>
      <c r="B85" s="378"/>
      <c r="C85" s="378"/>
      <c r="D85" s="379"/>
      <c r="E85" s="240"/>
    </row>
    <row r="86" spans="1:5" x14ac:dyDescent="0.2">
      <c r="A86" s="264">
        <v>5</v>
      </c>
      <c r="B86" s="367" t="s">
        <v>92</v>
      </c>
      <c r="C86" s="368"/>
      <c r="D86" s="184" t="s">
        <v>51</v>
      </c>
      <c r="E86" s="237"/>
    </row>
    <row r="87" spans="1:5" x14ac:dyDescent="0.2">
      <c r="A87" s="261" t="s">
        <v>32</v>
      </c>
      <c r="B87" s="401" t="s">
        <v>142</v>
      </c>
      <c r="C87" s="402"/>
      <c r="D87" s="180">
        <v>52.26</v>
      </c>
      <c r="E87" s="237"/>
    </row>
    <row r="88" spans="1:5" x14ac:dyDescent="0.2">
      <c r="A88" s="261" t="s">
        <v>34</v>
      </c>
      <c r="B88" s="401" t="s">
        <v>314</v>
      </c>
      <c r="C88" s="402"/>
      <c r="D88" s="363">
        <v>505.62</v>
      </c>
      <c r="E88" s="237"/>
    </row>
    <row r="89" spans="1:5" ht="13.5" thickBot="1" x14ac:dyDescent="0.25">
      <c r="A89" s="383" t="s">
        <v>53</v>
      </c>
      <c r="B89" s="384"/>
      <c r="C89" s="385"/>
      <c r="D89" s="198">
        <f>SUM(D87:D88)</f>
        <v>557.88</v>
      </c>
      <c r="E89" s="237"/>
    </row>
    <row r="90" spans="1:5" ht="13.5" thickBot="1" x14ac:dyDescent="0.25">
      <c r="A90" s="377" t="s">
        <v>290</v>
      </c>
      <c r="B90" s="378"/>
      <c r="C90" s="378"/>
      <c r="D90" s="379"/>
      <c r="E90" s="237"/>
    </row>
    <row r="91" spans="1:5" x14ac:dyDescent="0.2">
      <c r="A91" s="263">
        <v>6</v>
      </c>
      <c r="B91" s="182" t="s">
        <v>93</v>
      </c>
      <c r="C91" s="182" t="s">
        <v>60</v>
      </c>
      <c r="D91" s="184" t="s">
        <v>51</v>
      </c>
      <c r="E91" s="237"/>
    </row>
    <row r="92" spans="1:5" x14ac:dyDescent="0.2">
      <c r="A92" s="261" t="s">
        <v>32</v>
      </c>
      <c r="B92" s="229" t="s">
        <v>94</v>
      </c>
      <c r="C92" s="230">
        <v>0.05</v>
      </c>
      <c r="D92" s="180">
        <f>C92*D106</f>
        <v>404.26864400257881</v>
      </c>
      <c r="E92" s="88" t="s">
        <v>154</v>
      </c>
    </row>
    <row r="93" spans="1:5" x14ac:dyDescent="0.2">
      <c r="A93" s="261" t="s">
        <v>34</v>
      </c>
      <c r="B93" s="229" t="s">
        <v>95</v>
      </c>
      <c r="C93" s="230">
        <v>0.1</v>
      </c>
      <c r="D93" s="180">
        <f>C93*(D92+D106)</f>
        <v>848.96415240541546</v>
      </c>
      <c r="E93" s="82" t="s">
        <v>282</v>
      </c>
    </row>
    <row r="94" spans="1:5" x14ac:dyDescent="0.2">
      <c r="A94" s="261" t="s">
        <v>37</v>
      </c>
      <c r="B94" s="229" t="s">
        <v>96</v>
      </c>
      <c r="C94" s="231">
        <f>SUM(C95:C97)</f>
        <v>5.6499999999999995E-2</v>
      </c>
      <c r="D94" s="180">
        <f>(D18+D49+D58+D84+D89+D92+D93)*(C95+C96+C97)/(1-(C95+C96+C97))</f>
        <v>559.22757892948118</v>
      </c>
      <c r="E94" s="88" t="s">
        <v>164</v>
      </c>
    </row>
    <row r="95" spans="1:5" x14ac:dyDescent="0.2">
      <c r="A95" s="261" t="s">
        <v>230</v>
      </c>
      <c r="B95" s="204" t="s">
        <v>235</v>
      </c>
      <c r="C95" s="231">
        <v>6.4999999999999997E-3</v>
      </c>
      <c r="D95" s="180">
        <f>C95*D108</f>
        <v>64.33591616002883</v>
      </c>
      <c r="E95" s="237"/>
    </row>
    <row r="96" spans="1:5" x14ac:dyDescent="0.2">
      <c r="A96" s="261" t="s">
        <v>231</v>
      </c>
      <c r="B96" s="204" t="s">
        <v>234</v>
      </c>
      <c r="C96" s="231">
        <v>0.03</v>
      </c>
      <c r="D96" s="180">
        <f>C96*D108</f>
        <v>296.9349976616715</v>
      </c>
      <c r="E96" s="237"/>
    </row>
    <row r="97" spans="1:5" x14ac:dyDescent="0.2">
      <c r="A97" s="261" t="s">
        <v>232</v>
      </c>
      <c r="B97" s="169" t="s">
        <v>233</v>
      </c>
      <c r="C97" s="232">
        <v>0.02</v>
      </c>
      <c r="D97" s="180">
        <f>C97*D108</f>
        <v>197.95666510778102</v>
      </c>
      <c r="E97" s="237"/>
    </row>
    <row r="98" spans="1:5" ht="13.5" thickBot="1" x14ac:dyDescent="0.25">
      <c r="A98" s="383" t="s">
        <v>53</v>
      </c>
      <c r="B98" s="384"/>
      <c r="C98" s="287">
        <f>SUM(C92:C94)</f>
        <v>0.20650000000000002</v>
      </c>
      <c r="D98" s="198">
        <f>SUM(D92:D94)</f>
        <v>1812.4603753374754</v>
      </c>
      <c r="E98" s="237"/>
    </row>
    <row r="99" spans="1:5" ht="13.5" thickBot="1" x14ac:dyDescent="0.25">
      <c r="A99" s="400" t="s">
        <v>97</v>
      </c>
      <c r="B99" s="378"/>
      <c r="C99" s="378"/>
      <c r="D99" s="379"/>
      <c r="E99" s="237"/>
    </row>
    <row r="100" spans="1:5" x14ac:dyDescent="0.2">
      <c r="A100" s="262"/>
      <c r="B100" s="367" t="s">
        <v>98</v>
      </c>
      <c r="C100" s="368"/>
      <c r="D100" s="184" t="s">
        <v>51</v>
      </c>
      <c r="E100" s="237"/>
    </row>
    <row r="101" spans="1:5" x14ac:dyDescent="0.2">
      <c r="A101" s="169" t="s">
        <v>32</v>
      </c>
      <c r="B101" s="369" t="s">
        <v>49</v>
      </c>
      <c r="C101" s="370"/>
      <c r="D101" s="180">
        <f>D18</f>
        <v>3655.3999999999996</v>
      </c>
      <c r="E101" s="237"/>
    </row>
    <row r="102" spans="1:5" x14ac:dyDescent="0.2">
      <c r="A102" s="169" t="s">
        <v>34</v>
      </c>
      <c r="B102" s="369" t="s">
        <v>99</v>
      </c>
      <c r="C102" s="370"/>
      <c r="D102" s="180">
        <f>D49</f>
        <v>3025.7424379200002</v>
      </c>
      <c r="E102" s="237"/>
    </row>
    <row r="103" spans="1:5" x14ac:dyDescent="0.2">
      <c r="A103" s="169" t="s">
        <v>37</v>
      </c>
      <c r="B103" s="369" t="s">
        <v>100</v>
      </c>
      <c r="C103" s="370"/>
      <c r="D103" s="180">
        <f>D58</f>
        <v>255.8505845</v>
      </c>
      <c r="E103" s="237"/>
    </row>
    <row r="104" spans="1:5" x14ac:dyDescent="0.2">
      <c r="A104" s="169" t="s">
        <v>52</v>
      </c>
      <c r="B104" s="369" t="s">
        <v>101</v>
      </c>
      <c r="C104" s="370"/>
      <c r="D104" s="180">
        <f>D84</f>
        <v>590.49985763157576</v>
      </c>
      <c r="E104" s="237"/>
    </row>
    <row r="105" spans="1:5" x14ac:dyDescent="0.2">
      <c r="A105" s="169" t="s">
        <v>39</v>
      </c>
      <c r="B105" s="369" t="s">
        <v>102</v>
      </c>
      <c r="C105" s="370"/>
      <c r="D105" s="180">
        <f>D89</f>
        <v>557.88</v>
      </c>
      <c r="E105" s="237"/>
    </row>
    <row r="106" spans="1:5" x14ac:dyDescent="0.2">
      <c r="A106" s="179" t="s">
        <v>40</v>
      </c>
      <c r="B106" s="381" t="s">
        <v>103</v>
      </c>
      <c r="C106" s="382"/>
      <c r="D106" s="181">
        <f>SUM(D101:D105)</f>
        <v>8085.3728800515755</v>
      </c>
      <c r="E106" s="88" t="s">
        <v>169</v>
      </c>
    </row>
    <row r="107" spans="1:5" x14ac:dyDescent="0.2">
      <c r="A107" s="169" t="s">
        <v>41</v>
      </c>
      <c r="B107" s="369" t="s">
        <v>104</v>
      </c>
      <c r="C107" s="370"/>
      <c r="D107" s="180">
        <f>D98</f>
        <v>1812.4603753374754</v>
      </c>
      <c r="E107" s="237"/>
    </row>
    <row r="108" spans="1:5" ht="13.5" thickBot="1" x14ac:dyDescent="0.25">
      <c r="A108" s="371" t="s">
        <v>105</v>
      </c>
      <c r="B108" s="372"/>
      <c r="C108" s="373"/>
      <c r="D108" s="188">
        <f>SUM(D106+D107)</f>
        <v>9897.8332553890505</v>
      </c>
      <c r="E108" s="88" t="s">
        <v>170</v>
      </c>
    </row>
    <row r="109" spans="1:5" x14ac:dyDescent="0.2">
      <c r="A109" s="265"/>
      <c r="B109" s="260"/>
      <c r="C109" s="79" t="s">
        <v>109</v>
      </c>
      <c r="D109" s="234">
        <v>1</v>
      </c>
      <c r="E109" s="237"/>
    </row>
    <row r="110" spans="1:5" x14ac:dyDescent="0.2">
      <c r="A110" s="235"/>
      <c r="B110" s="259"/>
      <c r="C110" s="76" t="s">
        <v>106</v>
      </c>
      <c r="D110" s="203">
        <f>D109*D108</f>
        <v>9897.8332553890505</v>
      </c>
      <c r="E110" s="88" t="s">
        <v>217</v>
      </c>
    </row>
    <row r="111" spans="1:5" x14ac:dyDescent="0.2">
      <c r="A111" s="235"/>
      <c r="B111" s="259"/>
      <c r="C111" s="252" t="s">
        <v>108</v>
      </c>
      <c r="D111" s="236">
        <v>12</v>
      </c>
      <c r="E111" s="237"/>
    </row>
    <row r="112" spans="1:5" ht="13.5" thickBot="1" x14ac:dyDescent="0.25">
      <c r="A112" s="235"/>
      <c r="B112" s="259"/>
      <c r="C112" s="298" t="s">
        <v>107</v>
      </c>
      <c r="D112" s="294">
        <f>D111*D110</f>
        <v>118773.99906466861</v>
      </c>
      <c r="E112" s="88" t="s">
        <v>174</v>
      </c>
    </row>
  </sheetData>
  <mergeCells count="69">
    <mergeCell ref="B107:C107"/>
    <mergeCell ref="A108:C108"/>
    <mergeCell ref="B101:C101"/>
    <mergeCell ref="B102:C102"/>
    <mergeCell ref="B103:C103"/>
    <mergeCell ref="B104:C104"/>
    <mergeCell ref="B105:C105"/>
    <mergeCell ref="B106:C106"/>
    <mergeCell ref="B100:C100"/>
    <mergeCell ref="B81:C81"/>
    <mergeCell ref="B82:C82"/>
    <mergeCell ref="B83:C83"/>
    <mergeCell ref="A84:C84"/>
    <mergeCell ref="A85:D85"/>
    <mergeCell ref="B86:C86"/>
    <mergeCell ref="B87:C87"/>
    <mergeCell ref="A89:C89"/>
    <mergeCell ref="A90:D90"/>
    <mergeCell ref="A98:B98"/>
    <mergeCell ref="A99:D99"/>
    <mergeCell ref="B88:C88"/>
    <mergeCell ref="A80:D80"/>
    <mergeCell ref="B61:C61"/>
    <mergeCell ref="B63:C63"/>
    <mergeCell ref="B64:C64"/>
    <mergeCell ref="A65:C65"/>
    <mergeCell ref="A66:D66"/>
    <mergeCell ref="A67:D67"/>
    <mergeCell ref="A75:B75"/>
    <mergeCell ref="A76:D76"/>
    <mergeCell ref="B77:C77"/>
    <mergeCell ref="B78:C78"/>
    <mergeCell ref="A79:C79"/>
    <mergeCell ref="B60:C60"/>
    <mergeCell ref="B39:C39"/>
    <mergeCell ref="A43:C43"/>
    <mergeCell ref="A44:D44"/>
    <mergeCell ref="B45:C45"/>
    <mergeCell ref="B46:C46"/>
    <mergeCell ref="B47:C47"/>
    <mergeCell ref="B48:C48"/>
    <mergeCell ref="A49:C49"/>
    <mergeCell ref="A50:D50"/>
    <mergeCell ref="A58:B58"/>
    <mergeCell ref="A59:D59"/>
    <mergeCell ref="A38:D38"/>
    <mergeCell ref="B13:C13"/>
    <mergeCell ref="A14:D14"/>
    <mergeCell ref="B15:C15"/>
    <mergeCell ref="B16:C16"/>
    <mergeCell ref="B17:C17"/>
    <mergeCell ref="A18:C18"/>
    <mergeCell ref="A19:D19"/>
    <mergeCell ref="A20:D20"/>
    <mergeCell ref="A26:C26"/>
    <mergeCell ref="A27:D27"/>
    <mergeCell ref="A37:B37"/>
    <mergeCell ref="B12:C12"/>
    <mergeCell ref="A1:D1"/>
    <mergeCell ref="A2:D2"/>
    <mergeCell ref="B3:C3"/>
    <mergeCell ref="B4:C4"/>
    <mergeCell ref="B5:C5"/>
    <mergeCell ref="B6:C6"/>
    <mergeCell ref="A7:D7"/>
    <mergeCell ref="B8:C8"/>
    <mergeCell ref="B9:C9"/>
    <mergeCell ref="A10:D10"/>
    <mergeCell ref="B11:C11"/>
  </mergeCells>
  <pageMargins left="0.25" right="0.25" top="0.75" bottom="0.75" header="0.3" footer="0.3"/>
  <pageSetup paperSize="9" scale="5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370A-9B5B-4C72-8621-0EFC15B1F38C}">
  <sheetPr>
    <pageSetUpPr fitToPage="1"/>
  </sheetPr>
  <dimension ref="A1:E112"/>
  <sheetViews>
    <sheetView workbookViewId="0">
      <selection sqref="A1:D1"/>
    </sheetView>
  </sheetViews>
  <sheetFormatPr defaultRowHeight="15" x14ac:dyDescent="0.25"/>
  <cols>
    <col min="2" max="2" width="67.42578125" customWidth="1"/>
    <col min="3" max="3" width="30.7109375" customWidth="1"/>
    <col min="4" max="4" width="34.42578125" customWidth="1"/>
    <col min="5" max="5" width="120.42578125" bestFit="1" customWidth="1"/>
  </cols>
  <sheetData>
    <row r="1" spans="1:5" ht="15.75" thickBot="1" x14ac:dyDescent="0.3">
      <c r="A1" s="473" t="s">
        <v>30</v>
      </c>
      <c r="B1" s="473"/>
      <c r="C1" s="473"/>
      <c r="D1" s="474"/>
      <c r="E1" s="266" t="s">
        <v>176</v>
      </c>
    </row>
    <row r="2" spans="1:5" ht="15.75" thickBot="1" x14ac:dyDescent="0.3">
      <c r="A2" s="493" t="s">
        <v>31</v>
      </c>
      <c r="B2" s="493"/>
      <c r="C2" s="493"/>
      <c r="D2" s="493"/>
      <c r="E2" s="85" t="s">
        <v>134</v>
      </c>
    </row>
    <row r="3" spans="1:5" x14ac:dyDescent="0.25">
      <c r="A3" s="98" t="s">
        <v>32</v>
      </c>
      <c r="B3" s="494" t="s">
        <v>33</v>
      </c>
      <c r="C3" s="494"/>
      <c r="D3" s="99"/>
      <c r="E3" s="81" t="s">
        <v>135</v>
      </c>
    </row>
    <row r="4" spans="1:5" x14ac:dyDescent="0.25">
      <c r="A4" s="90" t="s">
        <v>34</v>
      </c>
      <c r="B4" s="495" t="s">
        <v>35</v>
      </c>
      <c r="C4" s="495"/>
      <c r="D4" s="100" t="s">
        <v>36</v>
      </c>
      <c r="E4" s="81" t="s">
        <v>136</v>
      </c>
    </row>
    <row r="5" spans="1:5" x14ac:dyDescent="0.25">
      <c r="A5" s="96" t="s">
        <v>37</v>
      </c>
      <c r="B5" s="496" t="s">
        <v>38</v>
      </c>
      <c r="C5" s="496"/>
      <c r="D5" s="100" t="s">
        <v>224</v>
      </c>
      <c r="E5" s="81" t="s">
        <v>163</v>
      </c>
    </row>
    <row r="6" spans="1:5" ht="15.75" thickBot="1" x14ac:dyDescent="0.3">
      <c r="A6" s="101" t="s">
        <v>52</v>
      </c>
      <c r="B6" s="492" t="s">
        <v>43</v>
      </c>
      <c r="C6" s="492"/>
      <c r="D6" s="102" t="s">
        <v>44</v>
      </c>
      <c r="E6" s="81" t="s">
        <v>153</v>
      </c>
    </row>
    <row r="7" spans="1:5" ht="15.75" thickBot="1" x14ac:dyDescent="0.3">
      <c r="A7" s="478" t="s">
        <v>45</v>
      </c>
      <c r="B7" s="478"/>
      <c r="C7" s="478"/>
      <c r="D7" s="478"/>
      <c r="E7" s="84" t="s">
        <v>155</v>
      </c>
    </row>
    <row r="8" spans="1:5" x14ac:dyDescent="0.25">
      <c r="A8" s="90" t="s">
        <v>32</v>
      </c>
      <c r="B8" s="440" t="s">
        <v>46</v>
      </c>
      <c r="C8" s="441"/>
      <c r="D8" s="253" t="s">
        <v>262</v>
      </c>
      <c r="E8" s="85" t="s">
        <v>171</v>
      </c>
    </row>
    <row r="9" spans="1:5" ht="15.75" thickBot="1" x14ac:dyDescent="0.3">
      <c r="A9" s="101" t="s">
        <v>34</v>
      </c>
      <c r="B9" s="442" t="s">
        <v>118</v>
      </c>
      <c r="C9" s="443"/>
      <c r="D9" s="104" t="s">
        <v>125</v>
      </c>
      <c r="E9" s="87" t="s">
        <v>173</v>
      </c>
    </row>
    <row r="10" spans="1:5" ht="15.75" thickBot="1" x14ac:dyDescent="0.3">
      <c r="A10" s="478" t="s">
        <v>47</v>
      </c>
      <c r="B10" s="478"/>
      <c r="C10" s="478"/>
      <c r="D10" s="478"/>
      <c r="E10" s="84" t="s">
        <v>175</v>
      </c>
    </row>
    <row r="11" spans="1:5" x14ac:dyDescent="0.25">
      <c r="A11" s="90">
        <v>1</v>
      </c>
      <c r="B11" s="498" t="s">
        <v>239</v>
      </c>
      <c r="C11" s="499"/>
      <c r="D11" s="322">
        <v>2993.32</v>
      </c>
      <c r="E11" s="81" t="s">
        <v>223</v>
      </c>
    </row>
    <row r="12" spans="1:5" x14ac:dyDescent="0.25">
      <c r="A12" s="96">
        <v>2</v>
      </c>
      <c r="B12" s="496" t="s">
        <v>128</v>
      </c>
      <c r="C12" s="496"/>
      <c r="D12" s="253" t="s">
        <v>262</v>
      </c>
      <c r="E12" s="81" t="s">
        <v>283</v>
      </c>
    </row>
    <row r="13" spans="1:5" ht="15.75" thickBot="1" x14ac:dyDescent="0.3">
      <c r="A13" s="96">
        <v>3</v>
      </c>
      <c r="B13" s="496" t="s">
        <v>48</v>
      </c>
      <c r="C13" s="496"/>
      <c r="D13" s="105">
        <v>1621</v>
      </c>
      <c r="E13" s="77"/>
    </row>
    <row r="14" spans="1:5" ht="15.75" thickBot="1" x14ac:dyDescent="0.3">
      <c r="A14" s="478" t="s">
        <v>289</v>
      </c>
      <c r="B14" s="478"/>
      <c r="C14" s="478"/>
      <c r="D14" s="478"/>
      <c r="E14" s="77"/>
    </row>
    <row r="15" spans="1:5" x14ac:dyDescent="0.25">
      <c r="A15" s="106">
        <v>1</v>
      </c>
      <c r="B15" s="497" t="s">
        <v>50</v>
      </c>
      <c r="C15" s="497"/>
      <c r="D15" s="107" t="s">
        <v>51</v>
      </c>
      <c r="E15" s="77"/>
    </row>
    <row r="16" spans="1:5" x14ac:dyDescent="0.25">
      <c r="A16" s="90" t="s">
        <v>32</v>
      </c>
      <c r="B16" s="435" t="s">
        <v>253</v>
      </c>
      <c r="C16" s="436"/>
      <c r="D16" s="108">
        <v>2993.32</v>
      </c>
      <c r="E16" s="317"/>
    </row>
    <row r="17" spans="1:5" x14ac:dyDescent="0.25">
      <c r="A17" s="90" t="s">
        <v>34</v>
      </c>
      <c r="B17" s="435" t="s">
        <v>298</v>
      </c>
      <c r="C17" s="436"/>
      <c r="D17" s="299">
        <f>D13*20%</f>
        <v>324.20000000000005</v>
      </c>
      <c r="E17" s="300" t="s">
        <v>222</v>
      </c>
    </row>
    <row r="18" spans="1:5" ht="15.75" thickBot="1" x14ac:dyDescent="0.3">
      <c r="A18" s="497" t="s">
        <v>53</v>
      </c>
      <c r="B18" s="497"/>
      <c r="C18" s="497"/>
      <c r="D18" s="109">
        <f>SUM(D16:D17)</f>
        <v>3317.5200000000004</v>
      </c>
      <c r="E18" s="77"/>
    </row>
    <row r="19" spans="1:5" ht="15.75" thickBot="1" x14ac:dyDescent="0.3">
      <c r="A19" s="478" t="s">
        <v>160</v>
      </c>
      <c r="B19" s="478"/>
      <c r="C19" s="478"/>
      <c r="D19" s="478"/>
      <c r="E19" s="77"/>
    </row>
    <row r="20" spans="1:5" ht="15.75" thickBot="1" x14ac:dyDescent="0.3">
      <c r="A20" s="479" t="s">
        <v>161</v>
      </c>
      <c r="B20" s="479"/>
      <c r="C20" s="479"/>
      <c r="D20" s="480"/>
      <c r="E20" s="77"/>
    </row>
    <row r="21" spans="1:5" x14ac:dyDescent="0.25">
      <c r="A21" s="89" t="s">
        <v>54</v>
      </c>
      <c r="B21" s="89" t="s">
        <v>55</v>
      </c>
      <c r="C21" s="97" t="s">
        <v>60</v>
      </c>
      <c r="D21" s="110" t="s">
        <v>51</v>
      </c>
      <c r="E21" s="77"/>
    </row>
    <row r="22" spans="1:5" x14ac:dyDescent="0.25">
      <c r="A22" s="111" t="s">
        <v>32</v>
      </c>
      <c r="B22" s="111" t="s">
        <v>56</v>
      </c>
      <c r="C22" s="112">
        <v>8.3299999999999999E-2</v>
      </c>
      <c r="D22" s="113">
        <f>C22*D18</f>
        <v>276.34941600000002</v>
      </c>
      <c r="E22" s="77"/>
    </row>
    <row r="23" spans="1:5" x14ac:dyDescent="0.25">
      <c r="A23" s="111" t="s">
        <v>34</v>
      </c>
      <c r="B23" s="111" t="s">
        <v>57</v>
      </c>
      <c r="C23" s="112">
        <v>2.7799999999999998E-2</v>
      </c>
      <c r="D23" s="113">
        <f>SUM(D18*C23)</f>
        <v>92.227056000000005</v>
      </c>
      <c r="E23" s="77"/>
    </row>
    <row r="24" spans="1:5" x14ac:dyDescent="0.25">
      <c r="A24" s="277" t="s">
        <v>37</v>
      </c>
      <c r="B24" s="277" t="s">
        <v>111</v>
      </c>
      <c r="C24" s="112">
        <f>SUM(C22+C23)</f>
        <v>0.1111</v>
      </c>
      <c r="D24" s="114">
        <f>SUM(D22:D23)</f>
        <v>368.57647200000002</v>
      </c>
      <c r="E24" s="77"/>
    </row>
    <row r="25" spans="1:5" x14ac:dyDescent="0.25">
      <c r="A25" s="111" t="s">
        <v>52</v>
      </c>
      <c r="B25" s="111" t="s">
        <v>110</v>
      </c>
      <c r="C25" s="115">
        <f>SUM(C29:C36)</f>
        <v>0.36800000000000005</v>
      </c>
      <c r="D25" s="113">
        <f>SUM(D24*C25)</f>
        <v>135.63614169600004</v>
      </c>
      <c r="E25" s="77"/>
    </row>
    <row r="26" spans="1:5" ht="15.75" thickBot="1" x14ac:dyDescent="0.3">
      <c r="A26" s="481" t="s">
        <v>53</v>
      </c>
      <c r="B26" s="482"/>
      <c r="C26" s="483"/>
      <c r="D26" s="117">
        <f>SUM(D24+D25)</f>
        <v>504.21261369600006</v>
      </c>
      <c r="E26" s="77"/>
    </row>
    <row r="27" spans="1:5" ht="15.75" thickBot="1" x14ac:dyDescent="0.3">
      <c r="A27" s="484" t="s">
        <v>286</v>
      </c>
      <c r="B27" s="484"/>
      <c r="C27" s="484"/>
      <c r="D27" s="485"/>
      <c r="E27" s="83"/>
    </row>
    <row r="28" spans="1:5" x14ac:dyDescent="0.25">
      <c r="A28" s="97" t="s">
        <v>58</v>
      </c>
      <c r="B28" s="97" t="s">
        <v>59</v>
      </c>
      <c r="C28" s="97" t="s">
        <v>60</v>
      </c>
      <c r="D28" s="118" t="s">
        <v>51</v>
      </c>
      <c r="E28" s="77"/>
    </row>
    <row r="29" spans="1:5" x14ac:dyDescent="0.25">
      <c r="A29" s="119" t="s">
        <v>32</v>
      </c>
      <c r="B29" s="119" t="s">
        <v>61</v>
      </c>
      <c r="C29" s="115">
        <v>0.2</v>
      </c>
      <c r="D29" s="108">
        <f>D18*C29</f>
        <v>663.50400000000013</v>
      </c>
      <c r="E29" s="77"/>
    </row>
    <row r="30" spans="1:5" x14ac:dyDescent="0.25">
      <c r="A30" s="119" t="s">
        <v>34</v>
      </c>
      <c r="B30" s="119" t="s">
        <v>62</v>
      </c>
      <c r="C30" s="115">
        <v>2.5000000000000001E-2</v>
      </c>
      <c r="D30" s="108">
        <f>D18*C30</f>
        <v>82.938000000000017</v>
      </c>
      <c r="E30" s="77"/>
    </row>
    <row r="31" spans="1:5" x14ac:dyDescent="0.25">
      <c r="A31" s="119" t="s">
        <v>37</v>
      </c>
      <c r="B31" s="120" t="s">
        <v>127</v>
      </c>
      <c r="C31" s="121">
        <v>0.03</v>
      </c>
      <c r="D31" s="108">
        <f>D18*C31</f>
        <v>99.525600000000011</v>
      </c>
      <c r="E31" s="77"/>
    </row>
    <row r="32" spans="1:5" x14ac:dyDescent="0.25">
      <c r="A32" s="119" t="s">
        <v>52</v>
      </c>
      <c r="B32" s="119" t="s">
        <v>63</v>
      </c>
      <c r="C32" s="115">
        <v>1.4999999999999999E-2</v>
      </c>
      <c r="D32" s="108">
        <f>D18*C32</f>
        <v>49.762800000000006</v>
      </c>
      <c r="E32" s="77"/>
    </row>
    <row r="33" spans="1:5" x14ac:dyDescent="0.25">
      <c r="A33" s="119" t="s">
        <v>39</v>
      </c>
      <c r="B33" s="119" t="s">
        <v>64</v>
      </c>
      <c r="C33" s="115">
        <v>0.01</v>
      </c>
      <c r="D33" s="108">
        <f>D18*C33</f>
        <v>33.175200000000004</v>
      </c>
      <c r="E33" s="77"/>
    </row>
    <row r="34" spans="1:5" x14ac:dyDescent="0.25">
      <c r="A34" s="119" t="s">
        <v>40</v>
      </c>
      <c r="B34" s="119" t="s">
        <v>65</v>
      </c>
      <c r="C34" s="115">
        <v>6.0000000000000001E-3</v>
      </c>
      <c r="D34" s="108">
        <f>D18*C34</f>
        <v>19.905120000000004</v>
      </c>
      <c r="E34" s="77"/>
    </row>
    <row r="35" spans="1:5" x14ac:dyDescent="0.25">
      <c r="A35" s="119" t="s">
        <v>41</v>
      </c>
      <c r="B35" s="119" t="s">
        <v>66</v>
      </c>
      <c r="C35" s="115">
        <v>2E-3</v>
      </c>
      <c r="D35" s="108">
        <f>D18*C35</f>
        <v>6.6350400000000009</v>
      </c>
      <c r="E35" s="77"/>
    </row>
    <row r="36" spans="1:5" x14ac:dyDescent="0.25">
      <c r="A36" s="119" t="s">
        <v>42</v>
      </c>
      <c r="B36" s="119" t="s">
        <v>67</v>
      </c>
      <c r="C36" s="115">
        <v>0.08</v>
      </c>
      <c r="D36" s="108">
        <f>D18*C36</f>
        <v>265.40160000000003</v>
      </c>
      <c r="E36" s="77"/>
    </row>
    <row r="37" spans="1:5" ht="15.75" thickBot="1" x14ac:dyDescent="0.3">
      <c r="A37" s="486" t="s">
        <v>53</v>
      </c>
      <c r="B37" s="487"/>
      <c r="C37" s="286">
        <f>SUM(C29:C36)</f>
        <v>0.36800000000000005</v>
      </c>
      <c r="D37" s="124">
        <f>SUM(D29:D36)</f>
        <v>1220.8473600000002</v>
      </c>
      <c r="E37" s="77"/>
    </row>
    <row r="38" spans="1:5" ht="15.75" thickBot="1" x14ac:dyDescent="0.3">
      <c r="A38" s="488" t="s">
        <v>287</v>
      </c>
      <c r="B38" s="488"/>
      <c r="C38" s="488"/>
      <c r="D38" s="489"/>
      <c r="E38" s="256"/>
    </row>
    <row r="39" spans="1:5" x14ac:dyDescent="0.25">
      <c r="A39" s="125" t="s">
        <v>68</v>
      </c>
      <c r="B39" s="490" t="s">
        <v>69</v>
      </c>
      <c r="C39" s="490"/>
      <c r="D39" s="126" t="s">
        <v>51</v>
      </c>
      <c r="E39" s="77"/>
    </row>
    <row r="40" spans="1:5" x14ac:dyDescent="0.25">
      <c r="A40" s="306" t="s">
        <v>32</v>
      </c>
      <c r="B40" s="127" t="s">
        <v>236</v>
      </c>
      <c r="C40" s="339">
        <v>27.12</v>
      </c>
      <c r="D40" s="340">
        <f>(C40*22-152.37)</f>
        <v>444.27</v>
      </c>
      <c r="E40" s="341" t="s">
        <v>294</v>
      </c>
    </row>
    <row r="41" spans="1:5" x14ac:dyDescent="0.25">
      <c r="A41" s="306" t="s">
        <v>34</v>
      </c>
      <c r="B41" s="306" t="s">
        <v>129</v>
      </c>
      <c r="C41" s="350">
        <v>7.9</v>
      </c>
      <c r="D41" s="351">
        <f>(2*7.9*22)</f>
        <v>347.6</v>
      </c>
      <c r="E41" s="341" t="s">
        <v>209</v>
      </c>
    </row>
    <row r="42" spans="1:5" x14ac:dyDescent="0.25">
      <c r="A42" s="90" t="s">
        <v>37</v>
      </c>
      <c r="B42" s="90" t="s">
        <v>227</v>
      </c>
      <c r="C42" s="268">
        <v>0.1</v>
      </c>
      <c r="D42" s="129">
        <f>D16*10%</f>
        <v>299.33200000000005</v>
      </c>
      <c r="E42" s="82" t="s">
        <v>228</v>
      </c>
    </row>
    <row r="43" spans="1:5" ht="15.75" thickBot="1" x14ac:dyDescent="0.3">
      <c r="A43" s="469" t="s">
        <v>53</v>
      </c>
      <c r="B43" s="469"/>
      <c r="C43" s="469"/>
      <c r="D43" s="133">
        <f>SUM(D40:D42)</f>
        <v>1091.202</v>
      </c>
      <c r="E43" s="77"/>
    </row>
    <row r="44" spans="1:5" ht="15.75" thickBot="1" x14ac:dyDescent="0.3">
      <c r="A44" s="454" t="s">
        <v>159</v>
      </c>
      <c r="B44" s="452"/>
      <c r="C44" s="452"/>
      <c r="D44" s="453"/>
      <c r="E44" s="269"/>
    </row>
    <row r="45" spans="1:5" x14ac:dyDescent="0.25">
      <c r="A45" s="89">
        <v>2</v>
      </c>
      <c r="B45" s="491" t="s">
        <v>70</v>
      </c>
      <c r="C45" s="491"/>
      <c r="D45" s="110" t="s">
        <v>51</v>
      </c>
      <c r="E45" s="77"/>
    </row>
    <row r="46" spans="1:5" x14ac:dyDescent="0.25">
      <c r="A46" s="90" t="s">
        <v>54</v>
      </c>
      <c r="B46" s="468" t="s">
        <v>71</v>
      </c>
      <c r="C46" s="468"/>
      <c r="D46" s="108">
        <f>D26</f>
        <v>504.21261369600006</v>
      </c>
      <c r="E46" s="77"/>
    </row>
    <row r="47" spans="1:5" x14ac:dyDescent="0.25">
      <c r="A47" s="90" t="s">
        <v>58</v>
      </c>
      <c r="B47" s="468" t="s">
        <v>59</v>
      </c>
      <c r="C47" s="468"/>
      <c r="D47" s="108">
        <f>D37</f>
        <v>1220.8473600000002</v>
      </c>
      <c r="E47" s="77"/>
    </row>
    <row r="48" spans="1:5" x14ac:dyDescent="0.25">
      <c r="A48" s="90" t="s">
        <v>68</v>
      </c>
      <c r="B48" s="468" t="s">
        <v>69</v>
      </c>
      <c r="C48" s="468"/>
      <c r="D48" s="108">
        <f>D43</f>
        <v>1091.202</v>
      </c>
      <c r="E48" s="77"/>
    </row>
    <row r="49" spans="1:5" ht="15.75" thickBot="1" x14ac:dyDescent="0.3">
      <c r="A49" s="469" t="s">
        <v>53</v>
      </c>
      <c r="B49" s="469"/>
      <c r="C49" s="469"/>
      <c r="D49" s="124">
        <f>SUM(D46:D48)</f>
        <v>2816.2619736960005</v>
      </c>
      <c r="E49" s="77"/>
    </row>
    <row r="50" spans="1:5" ht="15.75" thickBot="1" x14ac:dyDescent="0.3">
      <c r="A50" s="470" t="s">
        <v>288</v>
      </c>
      <c r="B50" s="471"/>
      <c r="C50" s="471"/>
      <c r="D50" s="471"/>
      <c r="E50" s="83"/>
    </row>
    <row r="51" spans="1:5" x14ac:dyDescent="0.25">
      <c r="A51" s="134">
        <v>3</v>
      </c>
      <c r="B51" s="89" t="s">
        <v>72</v>
      </c>
      <c r="C51" s="97" t="s">
        <v>60</v>
      </c>
      <c r="D51" s="110" t="s">
        <v>51</v>
      </c>
      <c r="E51" s="77"/>
    </row>
    <row r="52" spans="1:5" x14ac:dyDescent="0.25">
      <c r="A52" s="111" t="s">
        <v>32</v>
      </c>
      <c r="B52" s="111" t="s">
        <v>73</v>
      </c>
      <c r="C52" s="135">
        <v>4.1700000000000001E-3</v>
      </c>
      <c r="D52" s="136">
        <f>D18*C52</f>
        <v>13.834058400000002</v>
      </c>
      <c r="E52" s="82" t="s">
        <v>143</v>
      </c>
    </row>
    <row r="53" spans="1:5" x14ac:dyDescent="0.25">
      <c r="A53" s="111" t="s">
        <v>34</v>
      </c>
      <c r="B53" s="111" t="s">
        <v>74</v>
      </c>
      <c r="C53" s="137">
        <v>3.3399999999999999E-4</v>
      </c>
      <c r="D53" s="334">
        <f>D18*C53</f>
        <v>1.1080516800000002</v>
      </c>
      <c r="E53" s="82" t="s">
        <v>144</v>
      </c>
    </row>
    <row r="54" spans="1:5" x14ac:dyDescent="0.25">
      <c r="A54" s="138" t="s">
        <v>37</v>
      </c>
      <c r="B54" s="138" t="s">
        <v>75</v>
      </c>
      <c r="C54" s="139">
        <v>3.44E-2</v>
      </c>
      <c r="D54" s="140">
        <f>SUM(D18+D24)*C54</f>
        <v>126.80171863680002</v>
      </c>
      <c r="E54" s="82" t="s">
        <v>145</v>
      </c>
    </row>
    <row r="55" spans="1:5" x14ac:dyDescent="0.25">
      <c r="A55" s="111" t="s">
        <v>52</v>
      </c>
      <c r="B55" s="111" t="s">
        <v>76</v>
      </c>
      <c r="C55" s="141">
        <v>1.9400000000000001E-2</v>
      </c>
      <c r="D55" s="136">
        <f>D18*C55</f>
        <v>64.359888000000012</v>
      </c>
      <c r="E55" s="82" t="s">
        <v>284</v>
      </c>
    </row>
    <row r="56" spans="1:5" x14ac:dyDescent="0.25">
      <c r="A56" s="90" t="s">
        <v>39</v>
      </c>
      <c r="B56" s="90" t="s">
        <v>77</v>
      </c>
      <c r="C56" s="142">
        <v>7.1999999999999998E-3</v>
      </c>
      <c r="D56" s="143">
        <f>D18*C56</f>
        <v>23.886144000000002</v>
      </c>
      <c r="E56" s="82" t="s">
        <v>285</v>
      </c>
    </row>
    <row r="57" spans="1:5" x14ac:dyDescent="0.25">
      <c r="A57" s="138" t="s">
        <v>40</v>
      </c>
      <c r="B57" s="138" t="s">
        <v>78</v>
      </c>
      <c r="C57" s="139">
        <v>5.9999999999999995E-4</v>
      </c>
      <c r="D57" s="140">
        <f>(D18+D24)*C57</f>
        <v>2.2116578832</v>
      </c>
      <c r="E57" s="82" t="s">
        <v>162</v>
      </c>
    </row>
    <row r="58" spans="1:5" ht="15.75" thickBot="1" x14ac:dyDescent="0.3">
      <c r="A58" s="457" t="s">
        <v>53</v>
      </c>
      <c r="B58" s="466"/>
      <c r="C58" s="289">
        <f>SUM(C52:C57)</f>
        <v>6.610400000000001E-2</v>
      </c>
      <c r="D58" s="133">
        <f>SUM(D52:D57)</f>
        <v>232.20151860000001</v>
      </c>
      <c r="E58" s="77"/>
    </row>
    <row r="59" spans="1:5" ht="15.75" thickBot="1" x14ac:dyDescent="0.3">
      <c r="A59" s="472" t="s">
        <v>158</v>
      </c>
      <c r="B59" s="473"/>
      <c r="C59" s="473"/>
      <c r="D59" s="474"/>
      <c r="E59" s="77"/>
    </row>
    <row r="60" spans="1:5" x14ac:dyDescent="0.25">
      <c r="A60" s="144" t="s">
        <v>32</v>
      </c>
      <c r="B60" s="462" t="s">
        <v>112</v>
      </c>
      <c r="C60" s="463"/>
      <c r="D60" s="145">
        <f>D18</f>
        <v>3317.5200000000004</v>
      </c>
      <c r="E60" s="77"/>
    </row>
    <row r="61" spans="1:5" x14ac:dyDescent="0.25">
      <c r="A61" s="111" t="s">
        <v>34</v>
      </c>
      <c r="B61" s="464" t="s">
        <v>99</v>
      </c>
      <c r="C61" s="465"/>
      <c r="D61" s="113">
        <f>D49</f>
        <v>2816.2619736960005</v>
      </c>
      <c r="E61" s="77"/>
    </row>
    <row r="62" spans="1:5" x14ac:dyDescent="0.25">
      <c r="A62" s="138" t="s">
        <v>37</v>
      </c>
      <c r="B62" s="138" t="s">
        <v>113</v>
      </c>
      <c r="C62" s="146">
        <f>D60/12</f>
        <v>276.46000000000004</v>
      </c>
      <c r="D62" s="132">
        <f>C62*C37+C62</f>
        <v>378.19728000000009</v>
      </c>
      <c r="E62" s="77"/>
    </row>
    <row r="63" spans="1:5" x14ac:dyDescent="0.25">
      <c r="A63" s="111" t="s">
        <v>52</v>
      </c>
      <c r="B63" s="464" t="s">
        <v>100</v>
      </c>
      <c r="C63" s="465"/>
      <c r="D63" s="113">
        <f>D58</f>
        <v>232.20151860000001</v>
      </c>
      <c r="E63" s="77"/>
    </row>
    <row r="64" spans="1:5" x14ac:dyDescent="0.25">
      <c r="A64" s="111" t="s">
        <v>39</v>
      </c>
      <c r="B64" s="464" t="s">
        <v>114</v>
      </c>
      <c r="C64" s="465"/>
      <c r="D64" s="147">
        <f>-(D40+D41)</f>
        <v>-791.87</v>
      </c>
      <c r="E64" s="77"/>
    </row>
    <row r="65" spans="1:5" ht="15.75" thickBot="1" x14ac:dyDescent="0.3">
      <c r="A65" s="475" t="s">
        <v>115</v>
      </c>
      <c r="B65" s="475"/>
      <c r="C65" s="475"/>
      <c r="D65" s="148">
        <f>SUM(D60:D64)</f>
        <v>5952.3107722960012</v>
      </c>
      <c r="E65" s="77"/>
    </row>
    <row r="66" spans="1:5" ht="15.75" thickBot="1" x14ac:dyDescent="0.3">
      <c r="A66" s="476" t="s">
        <v>79</v>
      </c>
      <c r="B66" s="471"/>
      <c r="C66" s="471"/>
      <c r="D66" s="477"/>
      <c r="E66" s="77"/>
    </row>
    <row r="67" spans="1:5" ht="15.75" thickBot="1" x14ac:dyDescent="0.3">
      <c r="A67" s="454" t="s">
        <v>80</v>
      </c>
      <c r="B67" s="452"/>
      <c r="C67" s="452"/>
      <c r="D67" s="453"/>
      <c r="E67" s="77"/>
    </row>
    <row r="68" spans="1:5" x14ac:dyDescent="0.25">
      <c r="A68" s="89" t="s">
        <v>81</v>
      </c>
      <c r="B68" s="89" t="s">
        <v>82</v>
      </c>
      <c r="C68" s="97" t="s">
        <v>60</v>
      </c>
      <c r="D68" s="110" t="s">
        <v>51</v>
      </c>
      <c r="E68" s="77"/>
    </row>
    <row r="69" spans="1:5" x14ac:dyDescent="0.25">
      <c r="A69" s="111" t="s">
        <v>32</v>
      </c>
      <c r="B69" s="90" t="s">
        <v>83</v>
      </c>
      <c r="C69" s="115">
        <v>8.3299999999999999E-2</v>
      </c>
      <c r="D69" s="113">
        <f>D65*C69</f>
        <v>495.82748733225691</v>
      </c>
      <c r="E69" s="82" t="s">
        <v>147</v>
      </c>
    </row>
    <row r="70" spans="1:5" x14ac:dyDescent="0.25">
      <c r="A70" s="111" t="s">
        <v>34</v>
      </c>
      <c r="B70" s="90" t="s">
        <v>116</v>
      </c>
      <c r="C70" s="149">
        <v>2.2200000000000002E-3</v>
      </c>
      <c r="D70" s="113">
        <f>D65*C70</f>
        <v>13.214129914497123</v>
      </c>
      <c r="E70" s="82" t="s">
        <v>148</v>
      </c>
    </row>
    <row r="71" spans="1:5" x14ac:dyDescent="0.25">
      <c r="A71" s="111" t="s">
        <v>37</v>
      </c>
      <c r="B71" s="90" t="s">
        <v>84</v>
      </c>
      <c r="C71" s="149">
        <v>2.0000000000000001E-4</v>
      </c>
      <c r="D71" s="113">
        <f>D65*C71</f>
        <v>1.1904621544592002</v>
      </c>
      <c r="E71" s="82" t="s">
        <v>149</v>
      </c>
    </row>
    <row r="72" spans="1:5" x14ac:dyDescent="0.25">
      <c r="A72" s="111" t="s">
        <v>52</v>
      </c>
      <c r="B72" s="90" t="s">
        <v>85</v>
      </c>
      <c r="C72" s="149">
        <v>2.7999999999999998E-4</v>
      </c>
      <c r="D72" s="113">
        <f>D65*C72</f>
        <v>1.6666470162428801</v>
      </c>
      <c r="E72" s="82" t="s">
        <v>150</v>
      </c>
    </row>
    <row r="73" spans="1:5" x14ac:dyDescent="0.25">
      <c r="A73" s="111" t="s">
        <v>39</v>
      </c>
      <c r="B73" s="90" t="s">
        <v>117</v>
      </c>
      <c r="C73" s="149">
        <v>3.5999999999999999E-3</v>
      </c>
      <c r="D73" s="113">
        <f>D65*C73</f>
        <v>21.428318780265602</v>
      </c>
      <c r="E73" s="82" t="s">
        <v>151</v>
      </c>
    </row>
    <row r="74" spans="1:5" x14ac:dyDescent="0.25">
      <c r="A74" s="111" t="s">
        <v>40</v>
      </c>
      <c r="B74" s="90" t="s">
        <v>86</v>
      </c>
      <c r="C74" s="149">
        <v>3.8999999999999999E-4</v>
      </c>
      <c r="D74" s="113">
        <f>D65*C74</f>
        <v>2.3214012011954406</v>
      </c>
      <c r="E74" s="82" t="s">
        <v>152</v>
      </c>
    </row>
    <row r="75" spans="1:5" ht="15.75" thickBot="1" x14ac:dyDescent="0.3">
      <c r="A75" s="457" t="s">
        <v>53</v>
      </c>
      <c r="B75" s="458"/>
      <c r="C75" s="285">
        <f>SUM(C69:C74)</f>
        <v>8.9990000000000014E-2</v>
      </c>
      <c r="D75" s="133">
        <f>SUM(D69:D74)</f>
        <v>535.64844639891714</v>
      </c>
      <c r="E75" s="77"/>
    </row>
    <row r="76" spans="1:5" ht="15.75" thickBot="1" x14ac:dyDescent="0.3">
      <c r="A76" s="459" t="s">
        <v>156</v>
      </c>
      <c r="B76" s="460"/>
      <c r="C76" s="460"/>
      <c r="D76" s="461"/>
      <c r="E76" s="77"/>
    </row>
    <row r="77" spans="1:5" x14ac:dyDescent="0.25">
      <c r="A77" s="150" t="s">
        <v>87</v>
      </c>
      <c r="B77" s="462" t="s">
        <v>88</v>
      </c>
      <c r="C77" s="463"/>
      <c r="D77" s="126" t="s">
        <v>51</v>
      </c>
      <c r="E77" s="77"/>
    </row>
    <row r="78" spans="1:5" x14ac:dyDescent="0.25">
      <c r="A78" s="111" t="s">
        <v>32</v>
      </c>
      <c r="B78" s="464" t="s">
        <v>89</v>
      </c>
      <c r="C78" s="465"/>
      <c r="D78" s="113">
        <v>0</v>
      </c>
      <c r="E78" s="77"/>
    </row>
    <row r="79" spans="1:5" ht="15.75" thickBot="1" x14ac:dyDescent="0.3">
      <c r="A79" s="457" t="s">
        <v>53</v>
      </c>
      <c r="B79" s="458"/>
      <c r="C79" s="466"/>
      <c r="D79" s="148">
        <v>0</v>
      </c>
      <c r="E79" s="77"/>
    </row>
    <row r="80" spans="1:5" ht="15.75" thickBot="1" x14ac:dyDescent="0.3">
      <c r="A80" s="451" t="s">
        <v>157</v>
      </c>
      <c r="B80" s="452"/>
      <c r="C80" s="452"/>
      <c r="D80" s="453"/>
      <c r="E80" s="83"/>
    </row>
    <row r="81" spans="1:5" x14ac:dyDescent="0.25">
      <c r="A81" s="270">
        <v>4</v>
      </c>
      <c r="B81" s="455" t="s">
        <v>90</v>
      </c>
      <c r="C81" s="456"/>
      <c r="D81" s="110" t="s">
        <v>51</v>
      </c>
      <c r="E81" s="77"/>
    </row>
    <row r="82" spans="1:5" x14ac:dyDescent="0.25">
      <c r="A82" s="271" t="s">
        <v>81</v>
      </c>
      <c r="B82" s="435" t="s">
        <v>82</v>
      </c>
      <c r="C82" s="436"/>
      <c r="D82" s="151">
        <f>D75</f>
        <v>535.64844639891714</v>
      </c>
      <c r="E82" s="77"/>
    </row>
    <row r="83" spans="1:5" x14ac:dyDescent="0.25">
      <c r="A83" s="271" t="s">
        <v>87</v>
      </c>
      <c r="B83" s="435" t="s">
        <v>88</v>
      </c>
      <c r="C83" s="436"/>
      <c r="D83" s="113">
        <f>D79</f>
        <v>0</v>
      </c>
      <c r="E83" s="77"/>
    </row>
    <row r="84" spans="1:5" ht="15.75" thickBot="1" x14ac:dyDescent="0.3">
      <c r="A84" s="467" t="s">
        <v>53</v>
      </c>
      <c r="B84" s="458"/>
      <c r="C84" s="466"/>
      <c r="D84" s="133">
        <f>SUM(D82:D83)</f>
        <v>535.64844639891714</v>
      </c>
      <c r="E84" s="77"/>
    </row>
    <row r="85" spans="1:5" ht="15.75" thickBot="1" x14ac:dyDescent="0.3">
      <c r="A85" s="451" t="s">
        <v>91</v>
      </c>
      <c r="B85" s="452"/>
      <c r="C85" s="452"/>
      <c r="D85" s="453"/>
      <c r="E85" s="83"/>
    </row>
    <row r="86" spans="1:5" x14ac:dyDescent="0.25">
      <c r="A86" s="270">
        <v>5</v>
      </c>
      <c r="B86" s="455" t="s">
        <v>92</v>
      </c>
      <c r="C86" s="456"/>
      <c r="D86" s="110" t="s">
        <v>51</v>
      </c>
      <c r="E86" s="77"/>
    </row>
    <row r="87" spans="1:5" x14ac:dyDescent="0.25">
      <c r="A87" s="271" t="s">
        <v>32</v>
      </c>
      <c r="B87" s="446" t="s">
        <v>142</v>
      </c>
      <c r="C87" s="447"/>
      <c r="D87" s="108">
        <v>52.26</v>
      </c>
      <c r="E87" s="77"/>
    </row>
    <row r="88" spans="1:5" x14ac:dyDescent="0.25">
      <c r="A88" s="271" t="s">
        <v>34</v>
      </c>
      <c r="B88" s="446" t="s">
        <v>314</v>
      </c>
      <c r="C88" s="447"/>
      <c r="D88" s="364">
        <v>505.62</v>
      </c>
      <c r="E88" s="77"/>
    </row>
    <row r="89" spans="1:5" ht="15.75" thickBot="1" x14ac:dyDescent="0.3">
      <c r="A89" s="448" t="s">
        <v>53</v>
      </c>
      <c r="B89" s="449"/>
      <c r="C89" s="450"/>
      <c r="D89" s="124">
        <f>SUM(D87:D88)</f>
        <v>557.88</v>
      </c>
      <c r="E89" s="77"/>
    </row>
    <row r="90" spans="1:5" ht="15.75" thickBot="1" x14ac:dyDescent="0.3">
      <c r="A90" s="451" t="s">
        <v>290</v>
      </c>
      <c r="B90" s="452"/>
      <c r="C90" s="452"/>
      <c r="D90" s="453"/>
      <c r="E90" s="77"/>
    </row>
    <row r="91" spans="1:5" x14ac:dyDescent="0.25">
      <c r="A91" s="272">
        <v>6</v>
      </c>
      <c r="B91" s="89" t="s">
        <v>93</v>
      </c>
      <c r="C91" s="89" t="s">
        <v>60</v>
      </c>
      <c r="D91" s="110" t="s">
        <v>51</v>
      </c>
      <c r="E91" s="77"/>
    </row>
    <row r="92" spans="1:5" x14ac:dyDescent="0.25">
      <c r="A92" s="271" t="s">
        <v>32</v>
      </c>
      <c r="B92" s="92" t="s">
        <v>94</v>
      </c>
      <c r="C92" s="152">
        <v>0.05</v>
      </c>
      <c r="D92" s="108">
        <f>C92*D106</f>
        <v>372.97559693474591</v>
      </c>
      <c r="E92" s="82" t="s">
        <v>154</v>
      </c>
    </row>
    <row r="93" spans="1:5" x14ac:dyDescent="0.25">
      <c r="A93" s="271" t="s">
        <v>34</v>
      </c>
      <c r="B93" s="92" t="s">
        <v>95</v>
      </c>
      <c r="C93" s="152">
        <v>0.1</v>
      </c>
      <c r="D93" s="108">
        <f>C93*(D92+D106)</f>
        <v>783.2487535629665</v>
      </c>
      <c r="E93" s="82" t="s">
        <v>282</v>
      </c>
    </row>
    <row r="94" spans="1:5" x14ac:dyDescent="0.25">
      <c r="A94" s="271" t="s">
        <v>37</v>
      </c>
      <c r="B94" s="92" t="s">
        <v>96</v>
      </c>
      <c r="C94" s="153">
        <f>SUM(C95:C97)</f>
        <v>5.6499999999999995E-2</v>
      </c>
      <c r="D94" s="108">
        <f>(D18+D49+D58+D84+D89+D92+D93)*(C95+C96+C97)/(1-(C95+C96+C97))</f>
        <v>515.93969299351738</v>
      </c>
      <c r="E94" s="82" t="s">
        <v>164</v>
      </c>
    </row>
    <row r="95" spans="1:5" x14ac:dyDescent="0.25">
      <c r="A95" s="271" t="s">
        <v>230</v>
      </c>
      <c r="B95" s="93" t="s">
        <v>235</v>
      </c>
      <c r="C95" s="153">
        <v>6.4999999999999997E-3</v>
      </c>
      <c r="D95" s="108">
        <f>C95*D108</f>
        <v>59.355893884209962</v>
      </c>
      <c r="E95" s="77"/>
    </row>
    <row r="96" spans="1:5" x14ac:dyDescent="0.25">
      <c r="A96" s="271" t="s">
        <v>231</v>
      </c>
      <c r="B96" s="93" t="s">
        <v>234</v>
      </c>
      <c r="C96" s="153">
        <v>0.03</v>
      </c>
      <c r="D96" s="108">
        <f>C96*D108</f>
        <v>273.95027946558446</v>
      </c>
      <c r="E96" s="77"/>
    </row>
    <row r="97" spans="1:5" x14ac:dyDescent="0.25">
      <c r="A97" s="271" t="s">
        <v>232</v>
      </c>
      <c r="B97" s="90" t="s">
        <v>233</v>
      </c>
      <c r="C97" s="154">
        <v>0.02</v>
      </c>
      <c r="D97" s="108">
        <f>C97*D108</f>
        <v>182.63351964372299</v>
      </c>
      <c r="E97" s="77"/>
    </row>
    <row r="98" spans="1:5" ht="15.75" thickBot="1" x14ac:dyDescent="0.3">
      <c r="A98" s="448" t="s">
        <v>53</v>
      </c>
      <c r="B98" s="449"/>
      <c r="C98" s="303">
        <f>SUM(C92:C94)</f>
        <v>0.20650000000000002</v>
      </c>
      <c r="D98" s="124">
        <f>SUM(D92:D94)</f>
        <v>1672.1640434912297</v>
      </c>
      <c r="E98" s="77"/>
    </row>
    <row r="99" spans="1:5" ht="15.75" thickBot="1" x14ac:dyDescent="0.3">
      <c r="A99" s="454" t="s">
        <v>97</v>
      </c>
      <c r="B99" s="452"/>
      <c r="C99" s="452"/>
      <c r="D99" s="453"/>
      <c r="E99" s="77"/>
    </row>
    <row r="100" spans="1:5" x14ac:dyDescent="0.25">
      <c r="A100" s="273"/>
      <c r="B100" s="455" t="s">
        <v>98</v>
      </c>
      <c r="C100" s="456"/>
      <c r="D100" s="110" t="s">
        <v>51</v>
      </c>
      <c r="E100" s="77"/>
    </row>
    <row r="101" spans="1:5" x14ac:dyDescent="0.25">
      <c r="A101" s="90" t="s">
        <v>32</v>
      </c>
      <c r="B101" s="435" t="s">
        <v>49</v>
      </c>
      <c r="C101" s="436"/>
      <c r="D101" s="108">
        <f>D18</f>
        <v>3317.5200000000004</v>
      </c>
      <c r="E101" s="77"/>
    </row>
    <row r="102" spans="1:5" x14ac:dyDescent="0.25">
      <c r="A102" s="90" t="s">
        <v>34</v>
      </c>
      <c r="B102" s="435" t="s">
        <v>99</v>
      </c>
      <c r="C102" s="436"/>
      <c r="D102" s="108">
        <f>D49</f>
        <v>2816.2619736960005</v>
      </c>
      <c r="E102" s="77"/>
    </row>
    <row r="103" spans="1:5" x14ac:dyDescent="0.25">
      <c r="A103" s="90" t="s">
        <v>37</v>
      </c>
      <c r="B103" s="435" t="s">
        <v>100</v>
      </c>
      <c r="C103" s="436"/>
      <c r="D103" s="108">
        <f>D58</f>
        <v>232.20151860000001</v>
      </c>
      <c r="E103" s="77"/>
    </row>
    <row r="104" spans="1:5" x14ac:dyDescent="0.25">
      <c r="A104" s="90" t="s">
        <v>52</v>
      </c>
      <c r="B104" s="435" t="s">
        <v>101</v>
      </c>
      <c r="C104" s="436"/>
      <c r="D104" s="108">
        <f>D84</f>
        <v>535.64844639891714</v>
      </c>
      <c r="E104" s="77"/>
    </row>
    <row r="105" spans="1:5" x14ac:dyDescent="0.25">
      <c r="A105" s="90" t="s">
        <v>39</v>
      </c>
      <c r="B105" s="435" t="s">
        <v>102</v>
      </c>
      <c r="C105" s="436"/>
      <c r="D105" s="108">
        <f>D89</f>
        <v>557.88</v>
      </c>
      <c r="E105" s="77"/>
    </row>
    <row r="106" spans="1:5" x14ac:dyDescent="0.25">
      <c r="A106" s="91" t="s">
        <v>40</v>
      </c>
      <c r="B106" s="444" t="s">
        <v>103</v>
      </c>
      <c r="C106" s="445"/>
      <c r="D106" s="109">
        <f>SUM(D101:D105)</f>
        <v>7459.5119386949182</v>
      </c>
      <c r="E106" s="82" t="s">
        <v>169</v>
      </c>
    </row>
    <row r="107" spans="1:5" x14ac:dyDescent="0.25">
      <c r="A107" s="90" t="s">
        <v>41</v>
      </c>
      <c r="B107" s="435" t="s">
        <v>104</v>
      </c>
      <c r="C107" s="436"/>
      <c r="D107" s="108">
        <f>D98</f>
        <v>1672.1640434912297</v>
      </c>
      <c r="E107" s="77"/>
    </row>
    <row r="108" spans="1:5" ht="15.75" thickBot="1" x14ac:dyDescent="0.3">
      <c r="A108" s="437" t="s">
        <v>105</v>
      </c>
      <c r="B108" s="438"/>
      <c r="C108" s="439"/>
      <c r="D108" s="114">
        <f>SUM(D106+D107)</f>
        <v>9131.6759821861488</v>
      </c>
      <c r="E108" s="82" t="s">
        <v>170</v>
      </c>
    </row>
    <row r="109" spans="1:5" x14ac:dyDescent="0.25">
      <c r="A109" s="274"/>
      <c r="B109" s="275"/>
      <c r="C109" s="266" t="s">
        <v>109</v>
      </c>
      <c r="D109" s="155">
        <v>1</v>
      </c>
      <c r="E109" s="77"/>
    </row>
    <row r="110" spans="1:5" x14ac:dyDescent="0.25">
      <c r="A110" s="156"/>
      <c r="B110" s="276"/>
      <c r="C110" s="81" t="s">
        <v>106</v>
      </c>
      <c r="D110" s="129">
        <f>D109*D108</f>
        <v>9131.6759821861488</v>
      </c>
      <c r="E110" s="82" t="s">
        <v>217</v>
      </c>
    </row>
    <row r="111" spans="1:5" x14ac:dyDescent="0.25">
      <c r="A111" s="156"/>
      <c r="B111" s="276"/>
      <c r="C111" s="254" t="s">
        <v>108</v>
      </c>
      <c r="D111" s="157">
        <v>12</v>
      </c>
      <c r="E111" s="77"/>
    </row>
    <row r="112" spans="1:5" ht="15.75" thickBot="1" x14ac:dyDescent="0.3">
      <c r="A112" s="156"/>
      <c r="B112" s="276"/>
      <c r="C112" s="280" t="s">
        <v>107</v>
      </c>
      <c r="D112" s="279">
        <f>D111*D110</f>
        <v>109580.11178623379</v>
      </c>
      <c r="E112" s="82" t="s">
        <v>174</v>
      </c>
    </row>
  </sheetData>
  <mergeCells count="69">
    <mergeCell ref="B12:C12"/>
    <mergeCell ref="A1:D1"/>
    <mergeCell ref="A2:D2"/>
    <mergeCell ref="B3:C3"/>
    <mergeCell ref="B4:C4"/>
    <mergeCell ref="B5:C5"/>
    <mergeCell ref="B6:C6"/>
    <mergeCell ref="A7:D7"/>
    <mergeCell ref="B8:C8"/>
    <mergeCell ref="B9:C9"/>
    <mergeCell ref="A10:D10"/>
    <mergeCell ref="B11:C11"/>
    <mergeCell ref="A38:D38"/>
    <mergeCell ref="B13:C13"/>
    <mergeCell ref="A14:D14"/>
    <mergeCell ref="B15:C15"/>
    <mergeCell ref="B16:C16"/>
    <mergeCell ref="B17:C17"/>
    <mergeCell ref="A18:C18"/>
    <mergeCell ref="A19:D19"/>
    <mergeCell ref="A20:D20"/>
    <mergeCell ref="A26:C26"/>
    <mergeCell ref="A27:D27"/>
    <mergeCell ref="A37:B37"/>
    <mergeCell ref="B60:C60"/>
    <mergeCell ref="B39:C39"/>
    <mergeCell ref="A43:C43"/>
    <mergeCell ref="A44:D44"/>
    <mergeCell ref="B45:C45"/>
    <mergeCell ref="B46:C46"/>
    <mergeCell ref="B47:C47"/>
    <mergeCell ref="B48:C48"/>
    <mergeCell ref="A49:C49"/>
    <mergeCell ref="A50:D50"/>
    <mergeCell ref="A58:B58"/>
    <mergeCell ref="A59:D59"/>
    <mergeCell ref="A80:D80"/>
    <mergeCell ref="B61:C61"/>
    <mergeCell ref="B63:C63"/>
    <mergeCell ref="B64:C64"/>
    <mergeCell ref="A65:C65"/>
    <mergeCell ref="A66:D66"/>
    <mergeCell ref="A67:D67"/>
    <mergeCell ref="A75:B75"/>
    <mergeCell ref="A76:D76"/>
    <mergeCell ref="B77:C77"/>
    <mergeCell ref="B78:C78"/>
    <mergeCell ref="A79:C79"/>
    <mergeCell ref="B100:C100"/>
    <mergeCell ref="B81:C81"/>
    <mergeCell ref="B82:C82"/>
    <mergeCell ref="B83:C83"/>
    <mergeCell ref="A84:C84"/>
    <mergeCell ref="A85:D85"/>
    <mergeCell ref="B86:C86"/>
    <mergeCell ref="B87:C87"/>
    <mergeCell ref="A89:C89"/>
    <mergeCell ref="A90:D90"/>
    <mergeCell ref="A98:B98"/>
    <mergeCell ref="A99:D99"/>
    <mergeCell ref="B88:C88"/>
    <mergeCell ref="B107:C107"/>
    <mergeCell ref="A108:C108"/>
    <mergeCell ref="B101:C101"/>
    <mergeCell ref="B102:C102"/>
    <mergeCell ref="B103:C103"/>
    <mergeCell ref="B104:C104"/>
    <mergeCell ref="B105:C105"/>
    <mergeCell ref="B106:C106"/>
  </mergeCells>
  <pageMargins left="0.511811024" right="0.511811024" top="0.78740157499999996" bottom="0.78740157499999996" header="0.31496062000000002" footer="0.31496062000000002"/>
  <pageSetup paperSize="9" scale="5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0B0B3-FD1B-4B4E-9F51-26157AB982FD}">
  <sheetPr>
    <pageSetUpPr fitToPage="1"/>
  </sheetPr>
  <dimension ref="A1:E112"/>
  <sheetViews>
    <sheetView workbookViewId="0">
      <selection sqref="A1:D1"/>
    </sheetView>
  </sheetViews>
  <sheetFormatPr defaultRowHeight="15" x14ac:dyDescent="0.25"/>
  <cols>
    <col min="1" max="1" width="9.140625" style="327"/>
    <col min="2" max="2" width="80.28515625" style="327" customWidth="1"/>
    <col min="3" max="3" width="26.85546875" style="327" customWidth="1"/>
    <col min="4" max="4" width="34.5703125" style="327" customWidth="1"/>
    <col min="5" max="5" width="120.42578125" style="327" bestFit="1" customWidth="1"/>
  </cols>
  <sheetData>
    <row r="1" spans="1:5" ht="15.75" thickBot="1" x14ac:dyDescent="0.3">
      <c r="A1" s="473" t="s">
        <v>30</v>
      </c>
      <c r="B1" s="473"/>
      <c r="C1" s="473"/>
      <c r="D1" s="474"/>
      <c r="E1" s="79" t="s">
        <v>176</v>
      </c>
    </row>
    <row r="2" spans="1:5" ht="15.75" thickBot="1" x14ac:dyDescent="0.3">
      <c r="A2" s="493" t="s">
        <v>31</v>
      </c>
      <c r="B2" s="493"/>
      <c r="C2" s="493"/>
      <c r="D2" s="493"/>
      <c r="E2" s="80" t="s">
        <v>134</v>
      </c>
    </row>
    <row r="3" spans="1:5" x14ac:dyDescent="0.25">
      <c r="A3" s="167" t="s">
        <v>32</v>
      </c>
      <c r="B3" s="494" t="s">
        <v>33</v>
      </c>
      <c r="C3" s="494"/>
      <c r="D3" s="168"/>
      <c r="E3" s="76" t="s">
        <v>135</v>
      </c>
    </row>
    <row r="4" spans="1:5" x14ac:dyDescent="0.25">
      <c r="A4" s="169" t="s">
        <v>34</v>
      </c>
      <c r="B4" s="495" t="s">
        <v>35</v>
      </c>
      <c r="C4" s="495"/>
      <c r="D4" s="170" t="s">
        <v>36</v>
      </c>
      <c r="E4" s="76" t="s">
        <v>136</v>
      </c>
    </row>
    <row r="5" spans="1:5" x14ac:dyDescent="0.25">
      <c r="A5" s="171" t="s">
        <v>37</v>
      </c>
      <c r="B5" s="496" t="s">
        <v>38</v>
      </c>
      <c r="C5" s="496"/>
      <c r="D5" s="170" t="s">
        <v>224</v>
      </c>
      <c r="E5" s="76" t="s">
        <v>163</v>
      </c>
    </row>
    <row r="6" spans="1:5" ht="15.75" thickBot="1" x14ac:dyDescent="0.3">
      <c r="A6" s="172" t="s">
        <v>52</v>
      </c>
      <c r="B6" s="492" t="s">
        <v>43</v>
      </c>
      <c r="C6" s="492"/>
      <c r="D6" s="173" t="s">
        <v>44</v>
      </c>
      <c r="E6" s="76" t="s">
        <v>153</v>
      </c>
    </row>
    <row r="7" spans="1:5" ht="15.75" thickBot="1" x14ac:dyDescent="0.3">
      <c r="A7" s="478" t="s">
        <v>45</v>
      </c>
      <c r="B7" s="478"/>
      <c r="C7" s="478"/>
      <c r="D7" s="478"/>
      <c r="E7" s="238" t="s">
        <v>155</v>
      </c>
    </row>
    <row r="8" spans="1:5" x14ac:dyDescent="0.25">
      <c r="A8" s="169" t="s">
        <v>32</v>
      </c>
      <c r="B8" s="440" t="s">
        <v>46</v>
      </c>
      <c r="C8" s="441"/>
      <c r="D8" s="251" t="s">
        <v>263</v>
      </c>
      <c r="E8" s="80" t="s">
        <v>171</v>
      </c>
    </row>
    <row r="9" spans="1:5" ht="15.75" thickBot="1" x14ac:dyDescent="0.3">
      <c r="A9" s="172" t="s">
        <v>34</v>
      </c>
      <c r="B9" s="442" t="s">
        <v>118</v>
      </c>
      <c r="C9" s="443"/>
      <c r="D9" s="175" t="s">
        <v>125</v>
      </c>
      <c r="E9" s="239" t="s">
        <v>173</v>
      </c>
    </row>
    <row r="10" spans="1:5" ht="15.75" thickBot="1" x14ac:dyDescent="0.3">
      <c r="A10" s="478" t="s">
        <v>47</v>
      </c>
      <c r="B10" s="478"/>
      <c r="C10" s="478"/>
      <c r="D10" s="478"/>
      <c r="E10" s="238" t="s">
        <v>175</v>
      </c>
    </row>
    <row r="11" spans="1:5" x14ac:dyDescent="0.25">
      <c r="A11" s="169">
        <v>1</v>
      </c>
      <c r="B11" s="498" t="s">
        <v>316</v>
      </c>
      <c r="C11" s="499"/>
      <c r="D11" s="301">
        <v>4500</v>
      </c>
      <c r="E11" s="76" t="s">
        <v>223</v>
      </c>
    </row>
    <row r="12" spans="1:5" x14ac:dyDescent="0.25">
      <c r="A12" s="171">
        <v>2</v>
      </c>
      <c r="B12" s="496" t="s">
        <v>128</v>
      </c>
      <c r="C12" s="496"/>
      <c r="D12" s="251" t="s">
        <v>263</v>
      </c>
      <c r="E12" s="81" t="s">
        <v>283</v>
      </c>
    </row>
    <row r="13" spans="1:5" ht="15.75" thickBot="1" x14ac:dyDescent="0.3">
      <c r="A13" s="171">
        <v>3</v>
      </c>
      <c r="B13" s="496" t="s">
        <v>48</v>
      </c>
      <c r="C13" s="496"/>
      <c r="D13" s="176">
        <v>1621</v>
      </c>
      <c r="E13" s="237"/>
    </row>
    <row r="14" spans="1:5" ht="15.75" thickBot="1" x14ac:dyDescent="0.3">
      <c r="A14" s="478" t="s">
        <v>289</v>
      </c>
      <c r="B14" s="478"/>
      <c r="C14" s="478"/>
      <c r="D14" s="478"/>
      <c r="E14" s="237"/>
    </row>
    <row r="15" spans="1:5" x14ac:dyDescent="0.25">
      <c r="A15" s="177">
        <v>1</v>
      </c>
      <c r="B15" s="497" t="s">
        <v>50</v>
      </c>
      <c r="C15" s="497"/>
      <c r="D15" s="178" t="s">
        <v>51</v>
      </c>
      <c r="E15" s="237"/>
    </row>
    <row r="16" spans="1:5" x14ac:dyDescent="0.25">
      <c r="A16" s="169" t="s">
        <v>32</v>
      </c>
      <c r="B16" s="435" t="s">
        <v>317</v>
      </c>
      <c r="C16" s="436"/>
      <c r="D16" s="180">
        <v>4500</v>
      </c>
      <c r="E16" s="318"/>
    </row>
    <row r="17" spans="1:5" x14ac:dyDescent="0.25">
      <c r="A17" s="169" t="s">
        <v>34</v>
      </c>
      <c r="B17" s="446" t="s">
        <v>298</v>
      </c>
      <c r="C17" s="447"/>
      <c r="D17" s="319">
        <f>D13*20%</f>
        <v>324.20000000000005</v>
      </c>
      <c r="E17" s="320" t="s">
        <v>222</v>
      </c>
    </row>
    <row r="18" spans="1:5" ht="15.75" thickBot="1" x14ac:dyDescent="0.3">
      <c r="A18" s="497" t="s">
        <v>53</v>
      </c>
      <c r="B18" s="497"/>
      <c r="C18" s="497"/>
      <c r="D18" s="181">
        <f>SUM(D16:D17)</f>
        <v>4824.2</v>
      </c>
      <c r="E18" s="237"/>
    </row>
    <row r="19" spans="1:5" ht="15.75" thickBot="1" x14ac:dyDescent="0.3">
      <c r="A19" s="478" t="s">
        <v>160</v>
      </c>
      <c r="B19" s="478"/>
      <c r="C19" s="478"/>
      <c r="D19" s="478"/>
      <c r="E19" s="237"/>
    </row>
    <row r="20" spans="1:5" ht="15.75" thickBot="1" x14ac:dyDescent="0.3">
      <c r="A20" s="479" t="s">
        <v>161</v>
      </c>
      <c r="B20" s="479"/>
      <c r="C20" s="479"/>
      <c r="D20" s="480"/>
      <c r="E20" s="237"/>
    </row>
    <row r="21" spans="1:5" x14ac:dyDescent="0.25">
      <c r="A21" s="182" t="s">
        <v>54</v>
      </c>
      <c r="B21" s="182" t="s">
        <v>55</v>
      </c>
      <c r="C21" s="183" t="s">
        <v>60</v>
      </c>
      <c r="D21" s="184" t="s">
        <v>51</v>
      </c>
      <c r="E21" s="237"/>
    </row>
    <row r="22" spans="1:5" x14ac:dyDescent="0.25">
      <c r="A22" s="185" t="s">
        <v>32</v>
      </c>
      <c r="B22" s="185" t="s">
        <v>56</v>
      </c>
      <c r="C22" s="186">
        <v>8.3299999999999999E-2</v>
      </c>
      <c r="D22" s="187">
        <f>C22*D18</f>
        <v>401.85586000000001</v>
      </c>
      <c r="E22" s="237"/>
    </row>
    <row r="23" spans="1:5" x14ac:dyDescent="0.25">
      <c r="A23" s="185" t="s">
        <v>34</v>
      </c>
      <c r="B23" s="185" t="s">
        <v>57</v>
      </c>
      <c r="C23" s="186">
        <v>2.7799999999999998E-2</v>
      </c>
      <c r="D23" s="187">
        <f>SUM(D18*C23)</f>
        <v>134.11275999999998</v>
      </c>
      <c r="E23" s="237"/>
    </row>
    <row r="24" spans="1:5" x14ac:dyDescent="0.25">
      <c r="A24" s="278" t="s">
        <v>37</v>
      </c>
      <c r="B24" s="278" t="s">
        <v>111</v>
      </c>
      <c r="C24" s="186">
        <f>SUM(C22+C23)</f>
        <v>0.1111</v>
      </c>
      <c r="D24" s="188">
        <f>SUM(D22:D23)</f>
        <v>535.96861999999999</v>
      </c>
      <c r="E24" s="237"/>
    </row>
    <row r="25" spans="1:5" x14ac:dyDescent="0.25">
      <c r="A25" s="185" t="s">
        <v>52</v>
      </c>
      <c r="B25" s="185" t="s">
        <v>110</v>
      </c>
      <c r="C25" s="189">
        <f>SUM(C29:C36)</f>
        <v>0.36800000000000005</v>
      </c>
      <c r="D25" s="187">
        <f>SUM(D24*C25)</f>
        <v>197.23645216000003</v>
      </c>
      <c r="E25" s="237"/>
    </row>
    <row r="26" spans="1:5" ht="15.75" thickBot="1" x14ac:dyDescent="0.3">
      <c r="A26" s="481" t="s">
        <v>53</v>
      </c>
      <c r="B26" s="482"/>
      <c r="C26" s="483"/>
      <c r="D26" s="191">
        <f>SUM(D24+D25)</f>
        <v>733.20507215999999</v>
      </c>
      <c r="E26" s="237"/>
    </row>
    <row r="27" spans="1:5" ht="15.75" thickBot="1" x14ac:dyDescent="0.3">
      <c r="A27" s="484" t="s">
        <v>286</v>
      </c>
      <c r="B27" s="484"/>
      <c r="C27" s="484"/>
      <c r="D27" s="485"/>
      <c r="E27" s="240"/>
    </row>
    <row r="28" spans="1:5" x14ac:dyDescent="0.25">
      <c r="A28" s="183" t="s">
        <v>58</v>
      </c>
      <c r="B28" s="183" t="s">
        <v>59</v>
      </c>
      <c r="C28" s="183" t="s">
        <v>60</v>
      </c>
      <c r="D28" s="192" t="s">
        <v>51</v>
      </c>
      <c r="E28" s="237"/>
    </row>
    <row r="29" spans="1:5" x14ac:dyDescent="0.25">
      <c r="A29" s="193" t="s">
        <v>32</v>
      </c>
      <c r="B29" s="193" t="s">
        <v>61</v>
      </c>
      <c r="C29" s="189">
        <v>0.2</v>
      </c>
      <c r="D29" s="180">
        <f>D18*C29</f>
        <v>964.84</v>
      </c>
      <c r="E29" s="237"/>
    </row>
    <row r="30" spans="1:5" x14ac:dyDescent="0.25">
      <c r="A30" s="193" t="s">
        <v>34</v>
      </c>
      <c r="B30" s="193" t="s">
        <v>62</v>
      </c>
      <c r="C30" s="189">
        <v>2.5000000000000001E-2</v>
      </c>
      <c r="D30" s="180">
        <f>D18*C30</f>
        <v>120.605</v>
      </c>
      <c r="E30" s="237"/>
    </row>
    <row r="31" spans="1:5" x14ac:dyDescent="0.25">
      <c r="A31" s="193" t="s">
        <v>37</v>
      </c>
      <c r="B31" s="194" t="s">
        <v>127</v>
      </c>
      <c r="C31" s="195">
        <v>0.03</v>
      </c>
      <c r="D31" s="180">
        <f>D18*C31</f>
        <v>144.726</v>
      </c>
      <c r="E31" s="237"/>
    </row>
    <row r="32" spans="1:5" x14ac:dyDescent="0.25">
      <c r="A32" s="193" t="s">
        <v>52</v>
      </c>
      <c r="B32" s="193" t="s">
        <v>63</v>
      </c>
      <c r="C32" s="189">
        <v>1.4999999999999999E-2</v>
      </c>
      <c r="D32" s="180">
        <f>D18*C32</f>
        <v>72.363</v>
      </c>
      <c r="E32" s="237"/>
    </row>
    <row r="33" spans="1:5" x14ac:dyDescent="0.25">
      <c r="A33" s="193" t="s">
        <v>39</v>
      </c>
      <c r="B33" s="193" t="s">
        <v>64</v>
      </c>
      <c r="C33" s="189">
        <v>0.01</v>
      </c>
      <c r="D33" s="180">
        <f>D18*C33</f>
        <v>48.241999999999997</v>
      </c>
      <c r="E33" s="237"/>
    </row>
    <row r="34" spans="1:5" x14ac:dyDescent="0.25">
      <c r="A34" s="193" t="s">
        <v>40</v>
      </c>
      <c r="B34" s="193" t="s">
        <v>65</v>
      </c>
      <c r="C34" s="189">
        <v>6.0000000000000001E-3</v>
      </c>
      <c r="D34" s="180">
        <f>D18*C34</f>
        <v>28.9452</v>
      </c>
      <c r="E34" s="237"/>
    </row>
    <row r="35" spans="1:5" x14ac:dyDescent="0.25">
      <c r="A35" s="193" t="s">
        <v>41</v>
      </c>
      <c r="B35" s="193" t="s">
        <v>66</v>
      </c>
      <c r="C35" s="189">
        <v>2E-3</v>
      </c>
      <c r="D35" s="180">
        <f>D18*C35</f>
        <v>9.6484000000000005</v>
      </c>
      <c r="E35" s="237"/>
    </row>
    <row r="36" spans="1:5" x14ac:dyDescent="0.25">
      <c r="A36" s="193" t="s">
        <v>42</v>
      </c>
      <c r="B36" s="193" t="s">
        <v>67</v>
      </c>
      <c r="C36" s="189">
        <v>0.08</v>
      </c>
      <c r="D36" s="180">
        <f>D18*C36</f>
        <v>385.93599999999998</v>
      </c>
      <c r="E36" s="237"/>
    </row>
    <row r="37" spans="1:5" ht="15.75" thickBot="1" x14ac:dyDescent="0.3">
      <c r="A37" s="486" t="s">
        <v>53</v>
      </c>
      <c r="B37" s="487"/>
      <c r="C37" s="282">
        <f>SUM(C29:C36)</f>
        <v>0.36800000000000005</v>
      </c>
      <c r="D37" s="198">
        <f>SUM(D29:D36)</f>
        <v>1775.3055999999999</v>
      </c>
      <c r="E37" s="237"/>
    </row>
    <row r="38" spans="1:5" ht="15.75" thickBot="1" x14ac:dyDescent="0.3">
      <c r="A38" s="488" t="s">
        <v>287</v>
      </c>
      <c r="B38" s="488"/>
      <c r="C38" s="488"/>
      <c r="D38" s="489"/>
      <c r="E38" s="321"/>
    </row>
    <row r="39" spans="1:5" x14ac:dyDescent="0.25">
      <c r="A39" s="199" t="s">
        <v>68</v>
      </c>
      <c r="B39" s="490" t="s">
        <v>69</v>
      </c>
      <c r="C39" s="490"/>
      <c r="D39" s="200" t="s">
        <v>51</v>
      </c>
      <c r="E39" s="237"/>
    </row>
    <row r="40" spans="1:5" x14ac:dyDescent="0.25">
      <c r="A40" s="324" t="s">
        <v>32</v>
      </c>
      <c r="B40" s="201" t="s">
        <v>236</v>
      </c>
      <c r="C40" s="342">
        <v>27.12</v>
      </c>
      <c r="D40" s="343">
        <f>(C40*22-152.37)</f>
        <v>444.27</v>
      </c>
      <c r="E40" s="347" t="s">
        <v>294</v>
      </c>
    </row>
    <row r="41" spans="1:5" x14ac:dyDescent="0.25">
      <c r="A41" s="324" t="s">
        <v>34</v>
      </c>
      <c r="B41" s="324" t="s">
        <v>129</v>
      </c>
      <c r="C41" s="348">
        <v>7.9</v>
      </c>
      <c r="D41" s="349">
        <f>(2*7.9*22)</f>
        <v>347.6</v>
      </c>
      <c r="E41" s="347" t="s">
        <v>209</v>
      </c>
    </row>
    <row r="42" spans="1:5" x14ac:dyDescent="0.25">
      <c r="A42" s="169" t="s">
        <v>37</v>
      </c>
      <c r="B42" s="169" t="s">
        <v>227</v>
      </c>
      <c r="C42" s="255">
        <v>0.1</v>
      </c>
      <c r="D42" s="203">
        <f>D16*10%</f>
        <v>450</v>
      </c>
      <c r="E42" s="88" t="s">
        <v>228</v>
      </c>
    </row>
    <row r="43" spans="1:5" ht="15.75" thickBot="1" x14ac:dyDescent="0.3">
      <c r="A43" s="469" t="s">
        <v>53</v>
      </c>
      <c r="B43" s="469"/>
      <c r="C43" s="469"/>
      <c r="D43" s="208">
        <f>SUM(D40:D42)</f>
        <v>1241.8699999999999</v>
      </c>
      <c r="E43" s="237"/>
    </row>
    <row r="44" spans="1:5" ht="15.75" thickBot="1" x14ac:dyDescent="0.3">
      <c r="A44" s="454" t="s">
        <v>159</v>
      </c>
      <c r="B44" s="452"/>
      <c r="C44" s="452"/>
      <c r="D44" s="453"/>
      <c r="E44" s="241"/>
    </row>
    <row r="45" spans="1:5" x14ac:dyDescent="0.25">
      <c r="A45" s="182">
        <v>2</v>
      </c>
      <c r="B45" s="491" t="s">
        <v>70</v>
      </c>
      <c r="C45" s="491"/>
      <c r="D45" s="184" t="s">
        <v>51</v>
      </c>
      <c r="E45" s="237"/>
    </row>
    <row r="46" spans="1:5" x14ac:dyDescent="0.25">
      <c r="A46" s="169" t="s">
        <v>54</v>
      </c>
      <c r="B46" s="468" t="s">
        <v>71</v>
      </c>
      <c r="C46" s="468"/>
      <c r="D46" s="180">
        <f>D26</f>
        <v>733.20507215999999</v>
      </c>
      <c r="E46" s="237"/>
    </row>
    <row r="47" spans="1:5" x14ac:dyDescent="0.25">
      <c r="A47" s="169" t="s">
        <v>58</v>
      </c>
      <c r="B47" s="468" t="s">
        <v>59</v>
      </c>
      <c r="C47" s="468"/>
      <c r="D47" s="180">
        <f>D37</f>
        <v>1775.3055999999999</v>
      </c>
      <c r="E47" s="237"/>
    </row>
    <row r="48" spans="1:5" x14ac:dyDescent="0.25">
      <c r="A48" s="169" t="s">
        <v>68</v>
      </c>
      <c r="B48" s="468" t="s">
        <v>69</v>
      </c>
      <c r="C48" s="468"/>
      <c r="D48" s="180">
        <f>D43</f>
        <v>1241.8699999999999</v>
      </c>
      <c r="E48" s="237"/>
    </row>
    <row r="49" spans="1:5" ht="15.75" thickBot="1" x14ac:dyDescent="0.3">
      <c r="A49" s="469" t="s">
        <v>53</v>
      </c>
      <c r="B49" s="469"/>
      <c r="C49" s="469"/>
      <c r="D49" s="198">
        <f>SUM(D46:D48)</f>
        <v>3750.3806721599999</v>
      </c>
      <c r="E49" s="237"/>
    </row>
    <row r="50" spans="1:5" ht="15.75" thickBot="1" x14ac:dyDescent="0.3">
      <c r="A50" s="470" t="s">
        <v>288</v>
      </c>
      <c r="B50" s="471"/>
      <c r="C50" s="471"/>
      <c r="D50" s="471"/>
      <c r="E50" s="240"/>
    </row>
    <row r="51" spans="1:5" x14ac:dyDescent="0.25">
      <c r="A51" s="209">
        <v>3</v>
      </c>
      <c r="B51" s="182" t="s">
        <v>72</v>
      </c>
      <c r="C51" s="183" t="s">
        <v>60</v>
      </c>
      <c r="D51" s="184" t="s">
        <v>51</v>
      </c>
      <c r="E51" s="237"/>
    </row>
    <row r="52" spans="1:5" x14ac:dyDescent="0.25">
      <c r="A52" s="185" t="s">
        <v>32</v>
      </c>
      <c r="B52" s="185" t="s">
        <v>73</v>
      </c>
      <c r="C52" s="210">
        <v>4.1700000000000001E-3</v>
      </c>
      <c r="D52" s="211">
        <f>D18*C52</f>
        <v>20.116914000000001</v>
      </c>
      <c r="E52" s="88" t="s">
        <v>143</v>
      </c>
    </row>
    <row r="53" spans="1:5" x14ac:dyDescent="0.25">
      <c r="A53" s="185" t="s">
        <v>34</v>
      </c>
      <c r="B53" s="185" t="s">
        <v>74</v>
      </c>
      <c r="C53" s="212">
        <v>3.3399999999999999E-4</v>
      </c>
      <c r="D53" s="331">
        <f>D18*C53</f>
        <v>1.6112827999999999</v>
      </c>
      <c r="E53" s="88" t="s">
        <v>144</v>
      </c>
    </row>
    <row r="54" spans="1:5" x14ac:dyDescent="0.25">
      <c r="A54" s="214" t="s">
        <v>37</v>
      </c>
      <c r="B54" s="214" t="s">
        <v>75</v>
      </c>
      <c r="C54" s="215">
        <v>3.44E-2</v>
      </c>
      <c r="D54" s="216">
        <f>SUM(D18+D24)*C54</f>
        <v>184.38980052799999</v>
      </c>
      <c r="E54" s="88" t="s">
        <v>145</v>
      </c>
    </row>
    <row r="55" spans="1:5" x14ac:dyDescent="0.25">
      <c r="A55" s="185" t="s">
        <v>52</v>
      </c>
      <c r="B55" s="185" t="s">
        <v>76</v>
      </c>
      <c r="C55" s="217">
        <v>1.9400000000000001E-2</v>
      </c>
      <c r="D55" s="211">
        <f>D18*C55</f>
        <v>93.589479999999995</v>
      </c>
      <c r="E55" s="82" t="s">
        <v>284</v>
      </c>
    </row>
    <row r="56" spans="1:5" x14ac:dyDescent="0.25">
      <c r="A56" s="169" t="s">
        <v>39</v>
      </c>
      <c r="B56" s="169" t="s">
        <v>77</v>
      </c>
      <c r="C56" s="218">
        <v>7.1999999999999998E-3</v>
      </c>
      <c r="D56" s="219">
        <f>D18*C56</f>
        <v>34.73424</v>
      </c>
      <c r="E56" s="82" t="s">
        <v>285</v>
      </c>
    </row>
    <row r="57" spans="1:5" x14ac:dyDescent="0.25">
      <c r="A57" s="214" t="s">
        <v>40</v>
      </c>
      <c r="B57" s="214" t="s">
        <v>78</v>
      </c>
      <c r="C57" s="215">
        <v>5.9999999999999995E-4</v>
      </c>
      <c r="D57" s="216">
        <f>(D18+D24)*C57</f>
        <v>3.2161011719999992</v>
      </c>
      <c r="E57" s="88" t="s">
        <v>162</v>
      </c>
    </row>
    <row r="58" spans="1:5" ht="15.75" thickBot="1" x14ac:dyDescent="0.3">
      <c r="A58" s="457" t="s">
        <v>53</v>
      </c>
      <c r="B58" s="466"/>
      <c r="C58" s="288">
        <f>SUM(C52:C57)</f>
        <v>6.610400000000001E-2</v>
      </c>
      <c r="D58" s="208">
        <f>SUM(D52:D57)</f>
        <v>337.65781849999996</v>
      </c>
      <c r="E58" s="237"/>
    </row>
    <row r="59" spans="1:5" ht="15.75" thickBot="1" x14ac:dyDescent="0.3">
      <c r="A59" s="472" t="s">
        <v>158</v>
      </c>
      <c r="B59" s="473"/>
      <c r="C59" s="473"/>
      <c r="D59" s="474"/>
      <c r="E59" s="237"/>
    </row>
    <row r="60" spans="1:5" x14ac:dyDescent="0.25">
      <c r="A60" s="220" t="s">
        <v>32</v>
      </c>
      <c r="B60" s="462" t="s">
        <v>112</v>
      </c>
      <c r="C60" s="463"/>
      <c r="D60" s="221">
        <f>D18</f>
        <v>4824.2</v>
      </c>
      <c r="E60" s="237"/>
    </row>
    <row r="61" spans="1:5" x14ac:dyDescent="0.25">
      <c r="A61" s="185" t="s">
        <v>34</v>
      </c>
      <c r="B61" s="464" t="s">
        <v>99</v>
      </c>
      <c r="C61" s="465"/>
      <c r="D61" s="187">
        <f>D49</f>
        <v>3750.3806721599999</v>
      </c>
      <c r="E61" s="237"/>
    </row>
    <row r="62" spans="1:5" x14ac:dyDescent="0.25">
      <c r="A62" s="214" t="s">
        <v>37</v>
      </c>
      <c r="B62" s="214" t="s">
        <v>113</v>
      </c>
      <c r="C62" s="222">
        <f>D60/12</f>
        <v>402.01666666666665</v>
      </c>
      <c r="D62" s="206">
        <f>C62*C37+C62</f>
        <v>549.9588</v>
      </c>
      <c r="E62" s="237"/>
    </row>
    <row r="63" spans="1:5" x14ac:dyDescent="0.25">
      <c r="A63" s="185" t="s">
        <v>52</v>
      </c>
      <c r="B63" s="464" t="s">
        <v>100</v>
      </c>
      <c r="C63" s="465"/>
      <c r="D63" s="187">
        <f>D58</f>
        <v>337.65781849999996</v>
      </c>
      <c r="E63" s="237"/>
    </row>
    <row r="64" spans="1:5" x14ac:dyDescent="0.25">
      <c r="A64" s="185" t="s">
        <v>39</v>
      </c>
      <c r="B64" s="464" t="s">
        <v>114</v>
      </c>
      <c r="C64" s="465"/>
      <c r="D64" s="223">
        <f>-(D40+D41)</f>
        <v>-791.87</v>
      </c>
      <c r="E64" s="237"/>
    </row>
    <row r="65" spans="1:5" ht="15.75" thickBot="1" x14ac:dyDescent="0.3">
      <c r="A65" s="475" t="s">
        <v>115</v>
      </c>
      <c r="B65" s="475"/>
      <c r="C65" s="475"/>
      <c r="D65" s="224">
        <f>SUM(D60:D64)</f>
        <v>8670.3272906599996</v>
      </c>
      <c r="E65" s="237"/>
    </row>
    <row r="66" spans="1:5" ht="15.75" thickBot="1" x14ac:dyDescent="0.3">
      <c r="A66" s="476" t="s">
        <v>79</v>
      </c>
      <c r="B66" s="471"/>
      <c r="C66" s="471"/>
      <c r="D66" s="477"/>
      <c r="E66" s="237"/>
    </row>
    <row r="67" spans="1:5" ht="15.75" thickBot="1" x14ac:dyDescent="0.3">
      <c r="A67" s="454" t="s">
        <v>80</v>
      </c>
      <c r="B67" s="452"/>
      <c r="C67" s="452"/>
      <c r="D67" s="453"/>
      <c r="E67" s="237"/>
    </row>
    <row r="68" spans="1:5" x14ac:dyDescent="0.25">
      <c r="A68" s="182" t="s">
        <v>81</v>
      </c>
      <c r="B68" s="182" t="s">
        <v>82</v>
      </c>
      <c r="C68" s="183" t="s">
        <v>60</v>
      </c>
      <c r="D68" s="184" t="s">
        <v>51</v>
      </c>
      <c r="E68" s="237"/>
    </row>
    <row r="69" spans="1:5" x14ac:dyDescent="0.25">
      <c r="A69" s="185" t="s">
        <v>32</v>
      </c>
      <c r="B69" s="169" t="s">
        <v>83</v>
      </c>
      <c r="C69" s="189">
        <v>8.3299999999999999E-2</v>
      </c>
      <c r="D69" s="187">
        <f>D65*C69</f>
        <v>722.2382633119779</v>
      </c>
      <c r="E69" s="88" t="s">
        <v>147</v>
      </c>
    </row>
    <row r="70" spans="1:5" x14ac:dyDescent="0.25">
      <c r="A70" s="185" t="s">
        <v>34</v>
      </c>
      <c r="B70" s="169" t="s">
        <v>116</v>
      </c>
      <c r="C70" s="225">
        <v>2.2200000000000002E-3</v>
      </c>
      <c r="D70" s="187">
        <f>D65*C70</f>
        <v>19.248126585265201</v>
      </c>
      <c r="E70" s="88" t="s">
        <v>148</v>
      </c>
    </row>
    <row r="71" spans="1:5" x14ac:dyDescent="0.25">
      <c r="A71" s="185" t="s">
        <v>37</v>
      </c>
      <c r="B71" s="169" t="s">
        <v>84</v>
      </c>
      <c r="C71" s="225">
        <v>2.0000000000000001E-4</v>
      </c>
      <c r="D71" s="187">
        <f>D65*C71</f>
        <v>1.7340654581320001</v>
      </c>
      <c r="E71" s="88" t="s">
        <v>149</v>
      </c>
    </row>
    <row r="72" spans="1:5" x14ac:dyDescent="0.25">
      <c r="A72" s="185" t="s">
        <v>52</v>
      </c>
      <c r="B72" s="169" t="s">
        <v>85</v>
      </c>
      <c r="C72" s="225">
        <v>2.7999999999999998E-4</v>
      </c>
      <c r="D72" s="187">
        <f>D65*C72</f>
        <v>2.4276916413847998</v>
      </c>
      <c r="E72" s="88" t="s">
        <v>150</v>
      </c>
    </row>
    <row r="73" spans="1:5" x14ac:dyDescent="0.25">
      <c r="A73" s="185" t="s">
        <v>39</v>
      </c>
      <c r="B73" s="169" t="s">
        <v>117</v>
      </c>
      <c r="C73" s="225">
        <v>3.5999999999999999E-3</v>
      </c>
      <c r="D73" s="187">
        <f>D65*C73</f>
        <v>31.213178246375996</v>
      </c>
      <c r="E73" s="88" t="s">
        <v>151</v>
      </c>
    </row>
    <row r="74" spans="1:5" x14ac:dyDescent="0.25">
      <c r="A74" s="185" t="s">
        <v>40</v>
      </c>
      <c r="B74" s="169" t="s">
        <v>86</v>
      </c>
      <c r="C74" s="225">
        <v>3.8999999999999999E-4</v>
      </c>
      <c r="D74" s="187">
        <f>D65*C74</f>
        <v>3.3814276433573998</v>
      </c>
      <c r="E74" s="88" t="s">
        <v>152</v>
      </c>
    </row>
    <row r="75" spans="1:5" ht="15.75" thickBot="1" x14ac:dyDescent="0.3">
      <c r="A75" s="457" t="s">
        <v>53</v>
      </c>
      <c r="B75" s="458"/>
      <c r="C75" s="284">
        <f>SUM(C69:C74)</f>
        <v>8.9990000000000014E-2</v>
      </c>
      <c r="D75" s="208">
        <f>SUM(D69:D74)</f>
        <v>780.24275288649335</v>
      </c>
      <c r="E75" s="237"/>
    </row>
    <row r="76" spans="1:5" ht="15.75" thickBot="1" x14ac:dyDescent="0.3">
      <c r="A76" s="459" t="s">
        <v>156</v>
      </c>
      <c r="B76" s="460"/>
      <c r="C76" s="460"/>
      <c r="D76" s="461"/>
      <c r="E76" s="237"/>
    </row>
    <row r="77" spans="1:5" x14ac:dyDescent="0.25">
      <c r="A77" s="226" t="s">
        <v>87</v>
      </c>
      <c r="B77" s="462" t="s">
        <v>88</v>
      </c>
      <c r="C77" s="463"/>
      <c r="D77" s="200" t="s">
        <v>51</v>
      </c>
      <c r="E77" s="237"/>
    </row>
    <row r="78" spans="1:5" x14ac:dyDescent="0.25">
      <c r="A78" s="185" t="s">
        <v>32</v>
      </c>
      <c r="B78" s="464" t="s">
        <v>89</v>
      </c>
      <c r="C78" s="465"/>
      <c r="D78" s="187">
        <v>0</v>
      </c>
      <c r="E78" s="237"/>
    </row>
    <row r="79" spans="1:5" ht="15.75" thickBot="1" x14ac:dyDescent="0.3">
      <c r="A79" s="457" t="s">
        <v>53</v>
      </c>
      <c r="B79" s="458"/>
      <c r="C79" s="466"/>
      <c r="D79" s="224">
        <v>0</v>
      </c>
      <c r="E79" s="237"/>
    </row>
    <row r="80" spans="1:5" ht="15.75" thickBot="1" x14ac:dyDescent="0.3">
      <c r="A80" s="451" t="s">
        <v>157</v>
      </c>
      <c r="B80" s="452"/>
      <c r="C80" s="452"/>
      <c r="D80" s="453"/>
      <c r="E80" s="240"/>
    </row>
    <row r="81" spans="1:5" x14ac:dyDescent="0.25">
      <c r="A81" s="264">
        <v>4</v>
      </c>
      <c r="B81" s="455" t="s">
        <v>90</v>
      </c>
      <c r="C81" s="456"/>
      <c r="D81" s="184" t="s">
        <v>51</v>
      </c>
      <c r="E81" s="237"/>
    </row>
    <row r="82" spans="1:5" x14ac:dyDescent="0.25">
      <c r="A82" s="261" t="s">
        <v>81</v>
      </c>
      <c r="B82" s="435" t="s">
        <v>82</v>
      </c>
      <c r="C82" s="436"/>
      <c r="D82" s="228">
        <f>D75</f>
        <v>780.24275288649335</v>
      </c>
      <c r="E82" s="237"/>
    </row>
    <row r="83" spans="1:5" x14ac:dyDescent="0.25">
      <c r="A83" s="261" t="s">
        <v>87</v>
      </c>
      <c r="B83" s="435" t="s">
        <v>88</v>
      </c>
      <c r="C83" s="436"/>
      <c r="D83" s="187">
        <f>D79</f>
        <v>0</v>
      </c>
      <c r="E83" s="237"/>
    </row>
    <row r="84" spans="1:5" ht="15.75" thickBot="1" x14ac:dyDescent="0.3">
      <c r="A84" s="467" t="s">
        <v>53</v>
      </c>
      <c r="B84" s="458"/>
      <c r="C84" s="466"/>
      <c r="D84" s="208">
        <f>SUM(D82:D83)</f>
        <v>780.24275288649335</v>
      </c>
      <c r="E84" s="237"/>
    </row>
    <row r="85" spans="1:5" ht="15.75" thickBot="1" x14ac:dyDescent="0.3">
      <c r="A85" s="451" t="s">
        <v>91</v>
      </c>
      <c r="B85" s="452"/>
      <c r="C85" s="452"/>
      <c r="D85" s="453"/>
      <c r="E85" s="240"/>
    </row>
    <row r="86" spans="1:5" x14ac:dyDescent="0.25">
      <c r="A86" s="264">
        <v>5</v>
      </c>
      <c r="B86" s="455" t="s">
        <v>92</v>
      </c>
      <c r="C86" s="456"/>
      <c r="D86" s="184" t="s">
        <v>51</v>
      </c>
      <c r="E86" s="237"/>
    </row>
    <row r="87" spans="1:5" x14ac:dyDescent="0.25">
      <c r="A87" s="261" t="s">
        <v>32</v>
      </c>
      <c r="B87" s="446" t="s">
        <v>142</v>
      </c>
      <c r="C87" s="447"/>
      <c r="D87" s="180">
        <v>52.26</v>
      </c>
      <c r="E87" s="237"/>
    </row>
    <row r="88" spans="1:5" x14ac:dyDescent="0.25">
      <c r="A88" s="261" t="s">
        <v>34</v>
      </c>
      <c r="B88" s="446" t="s">
        <v>314</v>
      </c>
      <c r="C88" s="447"/>
      <c r="D88" s="363">
        <v>505.62</v>
      </c>
      <c r="E88" s="237"/>
    </row>
    <row r="89" spans="1:5" ht="15.75" thickBot="1" x14ac:dyDescent="0.3">
      <c r="A89" s="448" t="s">
        <v>53</v>
      </c>
      <c r="B89" s="449"/>
      <c r="C89" s="450"/>
      <c r="D89" s="198">
        <f>SUM(D87:D88)</f>
        <v>557.88</v>
      </c>
      <c r="E89" s="237"/>
    </row>
    <row r="90" spans="1:5" ht="15.75" thickBot="1" x14ac:dyDescent="0.3">
      <c r="A90" s="451" t="s">
        <v>290</v>
      </c>
      <c r="B90" s="452"/>
      <c r="C90" s="452"/>
      <c r="D90" s="453"/>
      <c r="E90" s="237"/>
    </row>
    <row r="91" spans="1:5" x14ac:dyDescent="0.25">
      <c r="A91" s="263">
        <v>6</v>
      </c>
      <c r="B91" s="182" t="s">
        <v>93</v>
      </c>
      <c r="C91" s="182" t="s">
        <v>60</v>
      </c>
      <c r="D91" s="184" t="s">
        <v>51</v>
      </c>
      <c r="E91" s="237"/>
    </row>
    <row r="92" spans="1:5" x14ac:dyDescent="0.25">
      <c r="A92" s="261" t="s">
        <v>32</v>
      </c>
      <c r="B92" s="229" t="s">
        <v>94</v>
      </c>
      <c r="C92" s="230">
        <v>0.05</v>
      </c>
      <c r="D92" s="180">
        <f>C92*D106</f>
        <v>512.51806217732462</v>
      </c>
      <c r="E92" s="88" t="s">
        <v>154</v>
      </c>
    </row>
    <row r="93" spans="1:5" x14ac:dyDescent="0.25">
      <c r="A93" s="261" t="s">
        <v>34</v>
      </c>
      <c r="B93" s="229" t="s">
        <v>95</v>
      </c>
      <c r="C93" s="230">
        <v>0.1</v>
      </c>
      <c r="D93" s="180">
        <f>C93*(D92+D106)</f>
        <v>1076.2879305723818</v>
      </c>
      <c r="E93" s="82" t="s">
        <v>282</v>
      </c>
    </row>
    <row r="94" spans="1:5" x14ac:dyDescent="0.25">
      <c r="A94" s="261" t="s">
        <v>37</v>
      </c>
      <c r="B94" s="229" t="s">
        <v>96</v>
      </c>
      <c r="C94" s="231">
        <f>SUM(C95:C97)</f>
        <v>5.6499999999999995E-2</v>
      </c>
      <c r="D94" s="180">
        <f>(D18+D49+D58+D84+D89+D92+D93)*(C95+C96+C97)/(1-(C95+C96+C97))</f>
        <v>708.96973911047724</v>
      </c>
      <c r="E94" s="88" t="s">
        <v>164</v>
      </c>
    </row>
    <row r="95" spans="1:5" x14ac:dyDescent="0.25">
      <c r="A95" s="261" t="s">
        <v>230</v>
      </c>
      <c r="B95" s="204" t="s">
        <v>235</v>
      </c>
      <c r="C95" s="231">
        <v>6.4999999999999997E-3</v>
      </c>
      <c r="D95" s="180">
        <f>C95*D108</f>
        <v>81.562890340143397</v>
      </c>
      <c r="E95" s="237"/>
    </row>
    <row r="96" spans="1:5" x14ac:dyDescent="0.25">
      <c r="A96" s="261" t="s">
        <v>231</v>
      </c>
      <c r="B96" s="204" t="s">
        <v>234</v>
      </c>
      <c r="C96" s="231">
        <v>0.03</v>
      </c>
      <c r="D96" s="180">
        <f>C96*D108</f>
        <v>376.4441092622003</v>
      </c>
      <c r="E96" s="237"/>
    </row>
    <row r="97" spans="1:5" x14ac:dyDescent="0.25">
      <c r="A97" s="261" t="s">
        <v>232</v>
      </c>
      <c r="B97" s="169" t="s">
        <v>233</v>
      </c>
      <c r="C97" s="232">
        <v>0.02</v>
      </c>
      <c r="D97" s="180">
        <f>C97*D108</f>
        <v>250.96273950813352</v>
      </c>
      <c r="E97" s="237"/>
    </row>
    <row r="98" spans="1:5" ht="15.75" thickBot="1" x14ac:dyDescent="0.3">
      <c r="A98" s="448" t="s">
        <v>53</v>
      </c>
      <c r="B98" s="449"/>
      <c r="C98" s="287">
        <f>SUM(C92:C94)</f>
        <v>0.20650000000000002</v>
      </c>
      <c r="D98" s="198">
        <f>SUM(D92:D94)</f>
        <v>2297.7757318601839</v>
      </c>
      <c r="E98" s="237"/>
    </row>
    <row r="99" spans="1:5" ht="15.75" thickBot="1" x14ac:dyDescent="0.3">
      <c r="A99" s="454" t="s">
        <v>97</v>
      </c>
      <c r="B99" s="452"/>
      <c r="C99" s="452"/>
      <c r="D99" s="453"/>
      <c r="E99" s="237"/>
    </row>
    <row r="100" spans="1:5" x14ac:dyDescent="0.25">
      <c r="A100" s="262"/>
      <c r="B100" s="455" t="s">
        <v>98</v>
      </c>
      <c r="C100" s="456"/>
      <c r="D100" s="184" t="s">
        <v>51</v>
      </c>
      <c r="E100" s="237"/>
    </row>
    <row r="101" spans="1:5" x14ac:dyDescent="0.25">
      <c r="A101" s="169" t="s">
        <v>32</v>
      </c>
      <c r="B101" s="435" t="s">
        <v>49</v>
      </c>
      <c r="C101" s="436"/>
      <c r="D101" s="180">
        <f>D18</f>
        <v>4824.2</v>
      </c>
      <c r="E101" s="237"/>
    </row>
    <row r="102" spans="1:5" x14ac:dyDescent="0.25">
      <c r="A102" s="169" t="s">
        <v>34</v>
      </c>
      <c r="B102" s="435" t="s">
        <v>99</v>
      </c>
      <c r="C102" s="436"/>
      <c r="D102" s="180">
        <f>D49</f>
        <v>3750.3806721599999</v>
      </c>
      <c r="E102" s="237"/>
    </row>
    <row r="103" spans="1:5" x14ac:dyDescent="0.25">
      <c r="A103" s="169" t="s">
        <v>37</v>
      </c>
      <c r="B103" s="435" t="s">
        <v>100</v>
      </c>
      <c r="C103" s="436"/>
      <c r="D103" s="180">
        <f>D58</f>
        <v>337.65781849999996</v>
      </c>
      <c r="E103" s="237"/>
    </row>
    <row r="104" spans="1:5" x14ac:dyDescent="0.25">
      <c r="A104" s="169" t="s">
        <v>52</v>
      </c>
      <c r="B104" s="435" t="s">
        <v>101</v>
      </c>
      <c r="C104" s="436"/>
      <c r="D104" s="180">
        <f>D84</f>
        <v>780.24275288649335</v>
      </c>
      <c r="E104" s="237"/>
    </row>
    <row r="105" spans="1:5" x14ac:dyDescent="0.25">
      <c r="A105" s="169" t="s">
        <v>39</v>
      </c>
      <c r="B105" s="435" t="s">
        <v>102</v>
      </c>
      <c r="C105" s="436"/>
      <c r="D105" s="180">
        <f>D89</f>
        <v>557.88</v>
      </c>
      <c r="E105" s="237"/>
    </row>
    <row r="106" spans="1:5" x14ac:dyDescent="0.25">
      <c r="A106" s="179" t="s">
        <v>40</v>
      </c>
      <c r="B106" s="444" t="s">
        <v>103</v>
      </c>
      <c r="C106" s="445"/>
      <c r="D106" s="181">
        <f>SUM(D101:D105)</f>
        <v>10250.361243546493</v>
      </c>
      <c r="E106" s="88" t="s">
        <v>169</v>
      </c>
    </row>
    <row r="107" spans="1:5" x14ac:dyDescent="0.25">
      <c r="A107" s="169" t="s">
        <v>41</v>
      </c>
      <c r="B107" s="435" t="s">
        <v>104</v>
      </c>
      <c r="C107" s="436"/>
      <c r="D107" s="180">
        <f>D98</f>
        <v>2297.7757318601839</v>
      </c>
      <c r="E107" s="237"/>
    </row>
    <row r="108" spans="1:5" ht="15.75" thickBot="1" x14ac:dyDescent="0.3">
      <c r="A108" s="437" t="s">
        <v>105</v>
      </c>
      <c r="B108" s="438"/>
      <c r="C108" s="439"/>
      <c r="D108" s="188">
        <f>SUM(D106+D107)</f>
        <v>12548.136975406676</v>
      </c>
      <c r="E108" s="88" t="s">
        <v>170</v>
      </c>
    </row>
    <row r="109" spans="1:5" x14ac:dyDescent="0.25">
      <c r="A109" s="265"/>
      <c r="B109" s="260"/>
      <c r="C109" s="79" t="s">
        <v>109</v>
      </c>
      <c r="D109" s="234">
        <v>2</v>
      </c>
      <c r="E109" s="237"/>
    </row>
    <row r="110" spans="1:5" x14ac:dyDescent="0.25">
      <c r="A110" s="235"/>
      <c r="B110" s="259"/>
      <c r="C110" s="76" t="s">
        <v>106</v>
      </c>
      <c r="D110" s="203">
        <f>D109*D108</f>
        <v>25096.273950813353</v>
      </c>
      <c r="E110" s="88" t="s">
        <v>172</v>
      </c>
    </row>
    <row r="111" spans="1:5" x14ac:dyDescent="0.25">
      <c r="A111" s="235"/>
      <c r="B111" s="259"/>
      <c r="C111" s="252" t="s">
        <v>108</v>
      </c>
      <c r="D111" s="236">
        <v>12</v>
      </c>
      <c r="E111" s="237"/>
    </row>
    <row r="112" spans="1:5" ht="15.75" thickBot="1" x14ac:dyDescent="0.3">
      <c r="A112" s="235"/>
      <c r="B112" s="259"/>
      <c r="C112" s="298" t="s">
        <v>107</v>
      </c>
      <c r="D112" s="294">
        <f>D111*D110</f>
        <v>301155.28740976023</v>
      </c>
      <c r="E112" s="88" t="s">
        <v>174</v>
      </c>
    </row>
  </sheetData>
  <mergeCells count="69">
    <mergeCell ref="B12:C12"/>
    <mergeCell ref="A1:D1"/>
    <mergeCell ref="A2:D2"/>
    <mergeCell ref="B3:C3"/>
    <mergeCell ref="B4:C4"/>
    <mergeCell ref="B5:C5"/>
    <mergeCell ref="B6:C6"/>
    <mergeCell ref="A7:D7"/>
    <mergeCell ref="B8:C8"/>
    <mergeCell ref="B9:C9"/>
    <mergeCell ref="A10:D10"/>
    <mergeCell ref="B11:C11"/>
    <mergeCell ref="A38:D38"/>
    <mergeCell ref="B13:C13"/>
    <mergeCell ref="A14:D14"/>
    <mergeCell ref="B15:C15"/>
    <mergeCell ref="B16:C16"/>
    <mergeCell ref="B17:C17"/>
    <mergeCell ref="A18:C18"/>
    <mergeCell ref="A19:D19"/>
    <mergeCell ref="A20:D20"/>
    <mergeCell ref="A26:C26"/>
    <mergeCell ref="A27:D27"/>
    <mergeCell ref="A37:B37"/>
    <mergeCell ref="B60:C60"/>
    <mergeCell ref="B39:C39"/>
    <mergeCell ref="A43:C43"/>
    <mergeCell ref="A44:D44"/>
    <mergeCell ref="B45:C45"/>
    <mergeCell ref="B46:C46"/>
    <mergeCell ref="B47:C47"/>
    <mergeCell ref="B48:C48"/>
    <mergeCell ref="A49:C49"/>
    <mergeCell ref="A50:D50"/>
    <mergeCell ref="A58:B58"/>
    <mergeCell ref="A59:D59"/>
    <mergeCell ref="A80:D80"/>
    <mergeCell ref="B61:C61"/>
    <mergeCell ref="B63:C63"/>
    <mergeCell ref="B64:C64"/>
    <mergeCell ref="A65:C65"/>
    <mergeCell ref="A66:D66"/>
    <mergeCell ref="A67:D67"/>
    <mergeCell ref="A75:B75"/>
    <mergeCell ref="A76:D76"/>
    <mergeCell ref="B77:C77"/>
    <mergeCell ref="B78:C78"/>
    <mergeCell ref="A79:C79"/>
    <mergeCell ref="B100:C100"/>
    <mergeCell ref="B81:C81"/>
    <mergeCell ref="B82:C82"/>
    <mergeCell ref="B83:C83"/>
    <mergeCell ref="A84:C84"/>
    <mergeCell ref="A85:D85"/>
    <mergeCell ref="B86:C86"/>
    <mergeCell ref="B87:C87"/>
    <mergeCell ref="A89:C89"/>
    <mergeCell ref="A90:D90"/>
    <mergeCell ref="A98:B98"/>
    <mergeCell ref="A99:D99"/>
    <mergeCell ref="B88:C88"/>
    <mergeCell ref="B107:C107"/>
    <mergeCell ref="A108:C108"/>
    <mergeCell ref="B101:C101"/>
    <mergeCell ref="B102:C102"/>
    <mergeCell ref="B103:C103"/>
    <mergeCell ref="B104:C104"/>
    <mergeCell ref="B105:C105"/>
    <mergeCell ref="B106:C106"/>
  </mergeCells>
  <pageMargins left="0.511811024" right="0.511811024" top="0.78740157499999996" bottom="0.78740157499999996" header="0.31496062000000002" footer="0.31496062000000002"/>
  <pageSetup paperSize="9" scale="50"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DFECF-61BB-44B7-9421-351FF6EACDD5}">
  <sheetPr>
    <pageSetUpPr fitToPage="1"/>
  </sheetPr>
  <dimension ref="A1:E112"/>
  <sheetViews>
    <sheetView workbookViewId="0">
      <selection sqref="A1:D1"/>
    </sheetView>
  </sheetViews>
  <sheetFormatPr defaultRowHeight="15" x14ac:dyDescent="0.25"/>
  <cols>
    <col min="2" max="2" width="61.42578125" customWidth="1"/>
    <col min="3" max="3" width="35.5703125" customWidth="1"/>
    <col min="4" max="4" width="29.140625" customWidth="1"/>
    <col min="5" max="5" width="120.42578125" bestFit="1" customWidth="1"/>
  </cols>
  <sheetData>
    <row r="1" spans="1:5" ht="15.75" thickBot="1" x14ac:dyDescent="0.3">
      <c r="A1" s="397" t="s">
        <v>30</v>
      </c>
      <c r="B1" s="397"/>
      <c r="C1" s="397"/>
      <c r="D1" s="398"/>
      <c r="E1" s="79" t="s">
        <v>176</v>
      </c>
    </row>
    <row r="2" spans="1:5" ht="15.75" thickBot="1" x14ac:dyDescent="0.3">
      <c r="A2" s="434" t="s">
        <v>31</v>
      </c>
      <c r="B2" s="434"/>
      <c r="C2" s="434"/>
      <c r="D2" s="434"/>
      <c r="E2" s="80" t="s">
        <v>134</v>
      </c>
    </row>
    <row r="3" spans="1:5" x14ac:dyDescent="0.25">
      <c r="A3" s="167" t="s">
        <v>32</v>
      </c>
      <c r="B3" s="425" t="s">
        <v>33</v>
      </c>
      <c r="C3" s="425"/>
      <c r="D3" s="168"/>
      <c r="E3" s="76" t="s">
        <v>135</v>
      </c>
    </row>
    <row r="4" spans="1:5" x14ac:dyDescent="0.25">
      <c r="A4" s="169" t="s">
        <v>34</v>
      </c>
      <c r="B4" s="426" t="s">
        <v>35</v>
      </c>
      <c r="C4" s="426"/>
      <c r="D4" s="170" t="s">
        <v>36</v>
      </c>
      <c r="E4" s="76" t="s">
        <v>136</v>
      </c>
    </row>
    <row r="5" spans="1:5" x14ac:dyDescent="0.25">
      <c r="A5" s="171" t="s">
        <v>37</v>
      </c>
      <c r="B5" s="409" t="s">
        <v>38</v>
      </c>
      <c r="C5" s="409"/>
      <c r="D5" s="170" t="s">
        <v>224</v>
      </c>
      <c r="E5" s="76" t="s">
        <v>163</v>
      </c>
    </row>
    <row r="6" spans="1:5" ht="15.75" thickBot="1" x14ac:dyDescent="0.3">
      <c r="A6" s="172" t="s">
        <v>52</v>
      </c>
      <c r="B6" s="427" t="s">
        <v>43</v>
      </c>
      <c r="C6" s="427"/>
      <c r="D6" s="173" t="s">
        <v>44</v>
      </c>
      <c r="E6" s="76" t="s">
        <v>153</v>
      </c>
    </row>
    <row r="7" spans="1:5" ht="15.75" thickBot="1" x14ac:dyDescent="0.3">
      <c r="A7" s="410" t="s">
        <v>45</v>
      </c>
      <c r="B7" s="410"/>
      <c r="C7" s="410"/>
      <c r="D7" s="410"/>
      <c r="E7" s="238" t="s">
        <v>155</v>
      </c>
    </row>
    <row r="8" spans="1:5" x14ac:dyDescent="0.25">
      <c r="A8" s="169" t="s">
        <v>32</v>
      </c>
      <c r="B8" s="428" t="s">
        <v>46</v>
      </c>
      <c r="C8" s="429"/>
      <c r="D8" s="251" t="s">
        <v>218</v>
      </c>
      <c r="E8" s="80" t="s">
        <v>171</v>
      </c>
    </row>
    <row r="9" spans="1:5" ht="15.75" thickBot="1" x14ac:dyDescent="0.3">
      <c r="A9" s="172" t="s">
        <v>34</v>
      </c>
      <c r="B9" s="430" t="s">
        <v>118</v>
      </c>
      <c r="C9" s="431"/>
      <c r="D9" s="175" t="s">
        <v>260</v>
      </c>
      <c r="E9" s="239" t="s">
        <v>173</v>
      </c>
    </row>
    <row r="10" spans="1:5" ht="15.75" thickBot="1" x14ac:dyDescent="0.3">
      <c r="A10" s="410" t="s">
        <v>47</v>
      </c>
      <c r="B10" s="410"/>
      <c r="C10" s="410"/>
      <c r="D10" s="410"/>
      <c r="E10" s="238" t="s">
        <v>175</v>
      </c>
    </row>
    <row r="11" spans="1:5" x14ac:dyDescent="0.25">
      <c r="A11" s="169">
        <v>1</v>
      </c>
      <c r="B11" s="432" t="s">
        <v>239</v>
      </c>
      <c r="C11" s="433"/>
      <c r="D11" s="323">
        <v>3777.9</v>
      </c>
      <c r="E11" s="76" t="s">
        <v>223</v>
      </c>
    </row>
    <row r="12" spans="1:5" x14ac:dyDescent="0.25">
      <c r="A12" s="171">
        <v>2</v>
      </c>
      <c r="B12" s="409" t="s">
        <v>128</v>
      </c>
      <c r="C12" s="409"/>
      <c r="D12" s="251" t="s">
        <v>252</v>
      </c>
      <c r="E12" s="81" t="s">
        <v>283</v>
      </c>
    </row>
    <row r="13" spans="1:5" ht="15.75" thickBot="1" x14ac:dyDescent="0.3">
      <c r="A13" s="171">
        <v>3</v>
      </c>
      <c r="B13" s="409" t="s">
        <v>48</v>
      </c>
      <c r="C13" s="409"/>
      <c r="D13" s="176">
        <v>1621</v>
      </c>
      <c r="E13" s="237"/>
    </row>
    <row r="14" spans="1:5" ht="15.75" thickBot="1" x14ac:dyDescent="0.3">
      <c r="A14" s="410" t="s">
        <v>289</v>
      </c>
      <c r="B14" s="410"/>
      <c r="C14" s="410"/>
      <c r="D14" s="410"/>
      <c r="E14" s="237"/>
    </row>
    <row r="15" spans="1:5" x14ac:dyDescent="0.25">
      <c r="A15" s="177">
        <v>1</v>
      </c>
      <c r="B15" s="411" t="s">
        <v>50</v>
      </c>
      <c r="C15" s="411"/>
      <c r="D15" s="178" t="s">
        <v>51</v>
      </c>
      <c r="E15" s="237"/>
    </row>
    <row r="16" spans="1:5" x14ac:dyDescent="0.25">
      <c r="A16" s="169" t="s">
        <v>32</v>
      </c>
      <c r="B16" s="369" t="s">
        <v>253</v>
      </c>
      <c r="C16" s="370"/>
      <c r="D16" s="326">
        <v>3777.9</v>
      </c>
      <c r="E16" s="318"/>
    </row>
    <row r="17" spans="1:5" x14ac:dyDescent="0.25">
      <c r="A17" s="169" t="s">
        <v>34</v>
      </c>
      <c r="B17" s="401" t="s">
        <v>299</v>
      </c>
      <c r="C17" s="402"/>
      <c r="D17" s="319">
        <f>D13*20%</f>
        <v>324.20000000000005</v>
      </c>
      <c r="E17" s="320" t="s">
        <v>222</v>
      </c>
    </row>
    <row r="18" spans="1:5" ht="15.75" thickBot="1" x14ac:dyDescent="0.3">
      <c r="A18" s="411" t="s">
        <v>53</v>
      </c>
      <c r="B18" s="411"/>
      <c r="C18" s="411"/>
      <c r="D18" s="181">
        <f>SUM(D16:D17)</f>
        <v>4102.1000000000004</v>
      </c>
      <c r="E18" s="237"/>
    </row>
    <row r="19" spans="1:5" ht="15.75" thickBot="1" x14ac:dyDescent="0.3">
      <c r="A19" s="410" t="s">
        <v>160</v>
      </c>
      <c r="B19" s="410"/>
      <c r="C19" s="410"/>
      <c r="D19" s="410"/>
      <c r="E19" s="237"/>
    </row>
    <row r="20" spans="1:5" ht="15.75" thickBot="1" x14ac:dyDescent="0.3">
      <c r="A20" s="412" t="s">
        <v>161</v>
      </c>
      <c r="B20" s="412"/>
      <c r="C20" s="412"/>
      <c r="D20" s="413"/>
      <c r="E20" s="237"/>
    </row>
    <row r="21" spans="1:5" x14ac:dyDescent="0.25">
      <c r="A21" s="182" t="s">
        <v>54</v>
      </c>
      <c r="B21" s="182" t="s">
        <v>55</v>
      </c>
      <c r="C21" s="183" t="s">
        <v>60</v>
      </c>
      <c r="D21" s="184" t="s">
        <v>51</v>
      </c>
      <c r="E21" s="237"/>
    </row>
    <row r="22" spans="1:5" x14ac:dyDescent="0.25">
      <c r="A22" s="185" t="s">
        <v>32</v>
      </c>
      <c r="B22" s="185" t="s">
        <v>56</v>
      </c>
      <c r="C22" s="186">
        <v>8.3299999999999999E-2</v>
      </c>
      <c r="D22" s="187">
        <f>C22*D18</f>
        <v>341.70493000000005</v>
      </c>
      <c r="E22" s="237"/>
    </row>
    <row r="23" spans="1:5" x14ac:dyDescent="0.25">
      <c r="A23" s="185" t="s">
        <v>34</v>
      </c>
      <c r="B23" s="185" t="s">
        <v>57</v>
      </c>
      <c r="C23" s="186">
        <v>2.7799999999999998E-2</v>
      </c>
      <c r="D23" s="187">
        <f>SUM(D18*C23)</f>
        <v>114.03838</v>
      </c>
      <c r="E23" s="237"/>
    </row>
    <row r="24" spans="1:5" x14ac:dyDescent="0.25">
      <c r="A24" s="278" t="s">
        <v>37</v>
      </c>
      <c r="B24" s="278" t="s">
        <v>111</v>
      </c>
      <c r="C24" s="186">
        <f>SUM(C22+C23)</f>
        <v>0.1111</v>
      </c>
      <c r="D24" s="188">
        <f>SUM(D22:D23)</f>
        <v>455.74331000000006</v>
      </c>
      <c r="E24" s="237"/>
    </row>
    <row r="25" spans="1:5" x14ac:dyDescent="0.25">
      <c r="A25" s="185" t="s">
        <v>52</v>
      </c>
      <c r="B25" s="185" t="s">
        <v>110</v>
      </c>
      <c r="C25" s="189">
        <f>SUM(C29:C36)</f>
        <v>0.36800000000000005</v>
      </c>
      <c r="D25" s="187">
        <f>SUM(D24*C25)</f>
        <v>167.71353808000003</v>
      </c>
      <c r="E25" s="237"/>
    </row>
    <row r="26" spans="1:5" ht="15.75" thickBot="1" x14ac:dyDescent="0.3">
      <c r="A26" s="414" t="s">
        <v>53</v>
      </c>
      <c r="B26" s="415"/>
      <c r="C26" s="416"/>
      <c r="D26" s="191">
        <f>SUM(D24+D25)</f>
        <v>623.4568480800001</v>
      </c>
      <c r="E26" s="237"/>
    </row>
    <row r="27" spans="1:5" ht="15.75" thickBot="1" x14ac:dyDescent="0.3">
      <c r="A27" s="417" t="s">
        <v>286</v>
      </c>
      <c r="B27" s="417"/>
      <c r="C27" s="417"/>
      <c r="D27" s="418"/>
      <c r="E27" s="240"/>
    </row>
    <row r="28" spans="1:5" x14ac:dyDescent="0.25">
      <c r="A28" s="183" t="s">
        <v>58</v>
      </c>
      <c r="B28" s="183" t="s">
        <v>59</v>
      </c>
      <c r="C28" s="183" t="s">
        <v>60</v>
      </c>
      <c r="D28" s="192" t="s">
        <v>51</v>
      </c>
      <c r="E28" s="237"/>
    </row>
    <row r="29" spans="1:5" x14ac:dyDescent="0.25">
      <c r="A29" s="193" t="s">
        <v>32</v>
      </c>
      <c r="B29" s="193" t="s">
        <v>61</v>
      </c>
      <c r="C29" s="189">
        <v>0.2</v>
      </c>
      <c r="D29" s="180">
        <f>D18*C29</f>
        <v>820.42000000000007</v>
      </c>
      <c r="E29" s="237"/>
    </row>
    <row r="30" spans="1:5" x14ac:dyDescent="0.25">
      <c r="A30" s="193" t="s">
        <v>34</v>
      </c>
      <c r="B30" s="193" t="s">
        <v>62</v>
      </c>
      <c r="C30" s="189">
        <v>2.5000000000000001E-2</v>
      </c>
      <c r="D30" s="180">
        <f>D18*C30</f>
        <v>102.55250000000001</v>
      </c>
      <c r="E30" s="237"/>
    </row>
    <row r="31" spans="1:5" x14ac:dyDescent="0.25">
      <c r="A31" s="193" t="s">
        <v>37</v>
      </c>
      <c r="B31" s="194" t="s">
        <v>127</v>
      </c>
      <c r="C31" s="195">
        <v>0.03</v>
      </c>
      <c r="D31" s="180">
        <f>D18*C31</f>
        <v>123.063</v>
      </c>
      <c r="E31" s="237"/>
    </row>
    <row r="32" spans="1:5" x14ac:dyDescent="0.25">
      <c r="A32" s="193" t="s">
        <v>52</v>
      </c>
      <c r="B32" s="193" t="s">
        <v>63</v>
      </c>
      <c r="C32" s="189">
        <v>1.4999999999999999E-2</v>
      </c>
      <c r="D32" s="180">
        <f>D18*C32</f>
        <v>61.531500000000001</v>
      </c>
      <c r="E32" s="237"/>
    </row>
    <row r="33" spans="1:5" x14ac:dyDescent="0.25">
      <c r="A33" s="193" t="s">
        <v>39</v>
      </c>
      <c r="B33" s="193" t="s">
        <v>64</v>
      </c>
      <c r="C33" s="189">
        <v>0.01</v>
      </c>
      <c r="D33" s="180">
        <f>D18*C33</f>
        <v>41.021000000000008</v>
      </c>
      <c r="E33" s="237"/>
    </row>
    <row r="34" spans="1:5" x14ac:dyDescent="0.25">
      <c r="A34" s="193" t="s">
        <v>40</v>
      </c>
      <c r="B34" s="193" t="s">
        <v>65</v>
      </c>
      <c r="C34" s="189">
        <v>6.0000000000000001E-3</v>
      </c>
      <c r="D34" s="180">
        <f>D18*C34</f>
        <v>24.612600000000004</v>
      </c>
      <c r="E34" s="237"/>
    </row>
    <row r="35" spans="1:5" x14ac:dyDescent="0.25">
      <c r="A35" s="193" t="s">
        <v>41</v>
      </c>
      <c r="B35" s="193" t="s">
        <v>66</v>
      </c>
      <c r="C35" s="189">
        <v>2E-3</v>
      </c>
      <c r="D35" s="180">
        <f>D18*C35</f>
        <v>8.2042000000000002</v>
      </c>
      <c r="E35" s="237"/>
    </row>
    <row r="36" spans="1:5" x14ac:dyDescent="0.25">
      <c r="A36" s="193" t="s">
        <v>42</v>
      </c>
      <c r="B36" s="193" t="s">
        <v>67</v>
      </c>
      <c r="C36" s="189">
        <v>0.08</v>
      </c>
      <c r="D36" s="180">
        <f>D18*C36</f>
        <v>328.16800000000006</v>
      </c>
      <c r="E36" s="237"/>
    </row>
    <row r="37" spans="1:5" ht="15.75" thickBot="1" x14ac:dyDescent="0.3">
      <c r="A37" s="419" t="s">
        <v>53</v>
      </c>
      <c r="B37" s="420"/>
      <c r="C37" s="282">
        <f>SUM(C29:C36)</f>
        <v>0.36800000000000005</v>
      </c>
      <c r="D37" s="198">
        <f>SUM(D29:D36)</f>
        <v>1509.5728000000001</v>
      </c>
      <c r="E37" s="237"/>
    </row>
    <row r="38" spans="1:5" ht="15.75" thickBot="1" x14ac:dyDescent="0.3">
      <c r="A38" s="421" t="s">
        <v>287</v>
      </c>
      <c r="B38" s="421"/>
      <c r="C38" s="421"/>
      <c r="D38" s="422"/>
      <c r="E38" s="321"/>
    </row>
    <row r="39" spans="1:5" x14ac:dyDescent="0.25">
      <c r="A39" s="199" t="s">
        <v>68</v>
      </c>
      <c r="B39" s="408" t="s">
        <v>69</v>
      </c>
      <c r="C39" s="408"/>
      <c r="D39" s="200" t="s">
        <v>51</v>
      </c>
      <c r="E39" s="237"/>
    </row>
    <row r="40" spans="1:5" x14ac:dyDescent="0.25">
      <c r="A40" s="324" t="s">
        <v>32</v>
      </c>
      <c r="B40" s="201" t="s">
        <v>236</v>
      </c>
      <c r="C40" s="342">
        <v>27.12</v>
      </c>
      <c r="D40" s="343">
        <f>(C40*22-152.37)</f>
        <v>444.27</v>
      </c>
      <c r="E40" s="347" t="s">
        <v>294</v>
      </c>
    </row>
    <row r="41" spans="1:5" x14ac:dyDescent="0.25">
      <c r="A41" s="324" t="s">
        <v>34</v>
      </c>
      <c r="B41" s="324" t="s">
        <v>129</v>
      </c>
      <c r="C41" s="348">
        <v>7.9</v>
      </c>
      <c r="D41" s="349">
        <f>(2*7.9*22)</f>
        <v>347.6</v>
      </c>
      <c r="E41" s="347" t="s">
        <v>209</v>
      </c>
    </row>
    <row r="42" spans="1:5" x14ac:dyDescent="0.25">
      <c r="A42" s="169" t="s">
        <v>37</v>
      </c>
      <c r="B42" s="169" t="s">
        <v>227</v>
      </c>
      <c r="C42" s="255">
        <v>0.1</v>
      </c>
      <c r="D42" s="203">
        <f>D16*10%</f>
        <v>377.79</v>
      </c>
      <c r="E42" s="88" t="s">
        <v>228</v>
      </c>
    </row>
    <row r="43" spans="1:5" ht="15.75" thickBot="1" x14ac:dyDescent="0.3">
      <c r="A43" s="394" t="s">
        <v>53</v>
      </c>
      <c r="B43" s="394"/>
      <c r="C43" s="394"/>
      <c r="D43" s="208">
        <f>SUM(D40:D42)</f>
        <v>1169.6600000000001</v>
      </c>
      <c r="E43" s="237"/>
    </row>
    <row r="44" spans="1:5" ht="15.75" thickBot="1" x14ac:dyDescent="0.3">
      <c r="A44" s="400" t="s">
        <v>159</v>
      </c>
      <c r="B44" s="378"/>
      <c r="C44" s="378"/>
      <c r="D44" s="379"/>
      <c r="E44" s="241"/>
    </row>
    <row r="45" spans="1:5" x14ac:dyDescent="0.25">
      <c r="A45" s="182">
        <v>2</v>
      </c>
      <c r="B45" s="407" t="s">
        <v>70</v>
      </c>
      <c r="C45" s="407"/>
      <c r="D45" s="184" t="s">
        <v>51</v>
      </c>
      <c r="E45" s="237"/>
    </row>
    <row r="46" spans="1:5" x14ac:dyDescent="0.25">
      <c r="A46" s="169" t="s">
        <v>54</v>
      </c>
      <c r="B46" s="399" t="s">
        <v>71</v>
      </c>
      <c r="C46" s="399"/>
      <c r="D46" s="180">
        <f>D26</f>
        <v>623.4568480800001</v>
      </c>
      <c r="E46" s="237"/>
    </row>
    <row r="47" spans="1:5" x14ac:dyDescent="0.25">
      <c r="A47" s="169" t="s">
        <v>58</v>
      </c>
      <c r="B47" s="399" t="s">
        <v>59</v>
      </c>
      <c r="C47" s="399"/>
      <c r="D47" s="180">
        <f>D37</f>
        <v>1509.5728000000001</v>
      </c>
      <c r="E47" s="237"/>
    </row>
    <row r="48" spans="1:5" x14ac:dyDescent="0.25">
      <c r="A48" s="169" t="s">
        <v>68</v>
      </c>
      <c r="B48" s="399" t="s">
        <v>69</v>
      </c>
      <c r="C48" s="399"/>
      <c r="D48" s="180">
        <f>D43</f>
        <v>1169.6600000000001</v>
      </c>
      <c r="E48" s="237"/>
    </row>
    <row r="49" spans="1:5" ht="15.75" thickBot="1" x14ac:dyDescent="0.3">
      <c r="A49" s="394" t="s">
        <v>53</v>
      </c>
      <c r="B49" s="394"/>
      <c r="C49" s="394"/>
      <c r="D49" s="198">
        <f>SUM(D46:D48)</f>
        <v>3302.6896480800006</v>
      </c>
      <c r="E49" s="237"/>
    </row>
    <row r="50" spans="1:5" ht="15.75" thickBot="1" x14ac:dyDescent="0.3">
      <c r="A50" s="395" t="s">
        <v>291</v>
      </c>
      <c r="B50" s="392"/>
      <c r="C50" s="392"/>
      <c r="D50" s="392"/>
      <c r="E50" s="240"/>
    </row>
    <row r="51" spans="1:5" x14ac:dyDescent="0.25">
      <c r="A51" s="209">
        <v>3</v>
      </c>
      <c r="B51" s="182" t="s">
        <v>72</v>
      </c>
      <c r="C51" s="183" t="s">
        <v>60</v>
      </c>
      <c r="D51" s="184" t="s">
        <v>51</v>
      </c>
      <c r="E51" s="237"/>
    </row>
    <row r="52" spans="1:5" x14ac:dyDescent="0.25">
      <c r="A52" s="185" t="s">
        <v>32</v>
      </c>
      <c r="B52" s="185" t="s">
        <v>73</v>
      </c>
      <c r="C52" s="210">
        <v>4.1700000000000001E-3</v>
      </c>
      <c r="D52" s="211">
        <f>D18*C52</f>
        <v>17.105757000000001</v>
      </c>
      <c r="E52" s="88" t="s">
        <v>143</v>
      </c>
    </row>
    <row r="53" spans="1:5" x14ac:dyDescent="0.25">
      <c r="A53" s="185" t="s">
        <v>34</v>
      </c>
      <c r="B53" s="185" t="s">
        <v>74</v>
      </c>
      <c r="C53" s="212">
        <v>3.3399999999999999E-4</v>
      </c>
      <c r="D53" s="331">
        <f>D18*C53</f>
        <v>1.3701014</v>
      </c>
      <c r="E53" s="88" t="s">
        <v>144</v>
      </c>
    </row>
    <row r="54" spans="1:5" x14ac:dyDescent="0.25">
      <c r="A54" s="214" t="s">
        <v>37</v>
      </c>
      <c r="B54" s="214" t="s">
        <v>75</v>
      </c>
      <c r="C54" s="215">
        <v>3.44E-2</v>
      </c>
      <c r="D54" s="216">
        <f>SUM(D18+D24)*C54</f>
        <v>156.78980986400001</v>
      </c>
      <c r="E54" s="88" t="s">
        <v>145</v>
      </c>
    </row>
    <row r="55" spans="1:5" x14ac:dyDescent="0.25">
      <c r="A55" s="185" t="s">
        <v>52</v>
      </c>
      <c r="B55" s="185" t="s">
        <v>76</v>
      </c>
      <c r="C55" s="217">
        <v>1.9400000000000001E-2</v>
      </c>
      <c r="D55" s="211">
        <f>D18*C55</f>
        <v>79.580740000000006</v>
      </c>
      <c r="E55" s="82" t="s">
        <v>284</v>
      </c>
    </row>
    <row r="56" spans="1:5" x14ac:dyDescent="0.25">
      <c r="A56" s="169" t="s">
        <v>39</v>
      </c>
      <c r="B56" s="169" t="s">
        <v>77</v>
      </c>
      <c r="C56" s="218">
        <v>7.1999999999999998E-3</v>
      </c>
      <c r="D56" s="219">
        <f>D18*C56</f>
        <v>29.535120000000003</v>
      </c>
      <c r="E56" s="82" t="s">
        <v>285</v>
      </c>
    </row>
    <row r="57" spans="1:5" x14ac:dyDescent="0.25">
      <c r="A57" s="214" t="s">
        <v>40</v>
      </c>
      <c r="B57" s="214" t="s">
        <v>78</v>
      </c>
      <c r="C57" s="215">
        <v>5.9999999999999995E-4</v>
      </c>
      <c r="D57" s="216">
        <f>(D18+D24)*C57</f>
        <v>2.7347059859999998</v>
      </c>
      <c r="E57" s="88" t="s">
        <v>162</v>
      </c>
    </row>
    <row r="58" spans="1:5" ht="15.75" thickBot="1" x14ac:dyDescent="0.3">
      <c r="A58" s="374" t="s">
        <v>53</v>
      </c>
      <c r="B58" s="376"/>
      <c r="C58" s="288">
        <f>SUM(C52:C57)</f>
        <v>6.610400000000001E-2</v>
      </c>
      <c r="D58" s="208">
        <f>SUM(D52:D57)</f>
        <v>287.11623424999999</v>
      </c>
      <c r="E58" s="237"/>
    </row>
    <row r="59" spans="1:5" ht="15.75" thickBot="1" x14ac:dyDescent="0.3">
      <c r="A59" s="396" t="s">
        <v>158</v>
      </c>
      <c r="B59" s="397"/>
      <c r="C59" s="397"/>
      <c r="D59" s="398"/>
      <c r="E59" s="237"/>
    </row>
    <row r="60" spans="1:5" x14ac:dyDescent="0.25">
      <c r="A60" s="220" t="s">
        <v>32</v>
      </c>
      <c r="B60" s="386" t="s">
        <v>112</v>
      </c>
      <c r="C60" s="387"/>
      <c r="D60" s="221">
        <f>D18</f>
        <v>4102.1000000000004</v>
      </c>
      <c r="E60" s="237"/>
    </row>
    <row r="61" spans="1:5" x14ac:dyDescent="0.25">
      <c r="A61" s="185" t="s">
        <v>34</v>
      </c>
      <c r="B61" s="388" t="s">
        <v>99</v>
      </c>
      <c r="C61" s="389"/>
      <c r="D61" s="187">
        <f>D49</f>
        <v>3302.6896480800006</v>
      </c>
      <c r="E61" s="237"/>
    </row>
    <row r="62" spans="1:5" x14ac:dyDescent="0.25">
      <c r="A62" s="214" t="s">
        <v>37</v>
      </c>
      <c r="B62" s="214" t="s">
        <v>113</v>
      </c>
      <c r="C62" s="222">
        <f>D60/12</f>
        <v>341.8416666666667</v>
      </c>
      <c r="D62" s="206">
        <f>C62*C37+C62</f>
        <v>467.63940000000002</v>
      </c>
      <c r="E62" s="237"/>
    </row>
    <row r="63" spans="1:5" x14ac:dyDescent="0.25">
      <c r="A63" s="185" t="s">
        <v>52</v>
      </c>
      <c r="B63" s="388" t="s">
        <v>100</v>
      </c>
      <c r="C63" s="389"/>
      <c r="D63" s="187">
        <f>D58</f>
        <v>287.11623424999999</v>
      </c>
      <c r="E63" s="237"/>
    </row>
    <row r="64" spans="1:5" x14ac:dyDescent="0.25">
      <c r="A64" s="185" t="s">
        <v>39</v>
      </c>
      <c r="B64" s="388" t="s">
        <v>114</v>
      </c>
      <c r="C64" s="389"/>
      <c r="D64" s="223">
        <f>-(D40+D41)</f>
        <v>-791.87</v>
      </c>
      <c r="E64" s="237"/>
    </row>
    <row r="65" spans="1:5" ht="15.75" thickBot="1" x14ac:dyDescent="0.3">
      <c r="A65" s="390" t="s">
        <v>115</v>
      </c>
      <c r="B65" s="390"/>
      <c r="C65" s="390"/>
      <c r="D65" s="224">
        <f>SUM(D60:D64)</f>
        <v>7367.6752823300012</v>
      </c>
      <c r="E65" s="237"/>
    </row>
    <row r="66" spans="1:5" ht="15.75" thickBot="1" x14ac:dyDescent="0.3">
      <c r="A66" s="391" t="s">
        <v>79</v>
      </c>
      <c r="B66" s="392"/>
      <c r="C66" s="392"/>
      <c r="D66" s="393"/>
      <c r="E66" s="237"/>
    </row>
    <row r="67" spans="1:5" ht="15.75" thickBot="1" x14ac:dyDescent="0.3">
      <c r="A67" s="400" t="s">
        <v>80</v>
      </c>
      <c r="B67" s="378"/>
      <c r="C67" s="378"/>
      <c r="D67" s="379"/>
      <c r="E67" s="237"/>
    </row>
    <row r="68" spans="1:5" x14ac:dyDescent="0.25">
      <c r="A68" s="182" t="s">
        <v>81</v>
      </c>
      <c r="B68" s="182" t="s">
        <v>82</v>
      </c>
      <c r="C68" s="183" t="s">
        <v>60</v>
      </c>
      <c r="D68" s="184" t="s">
        <v>51</v>
      </c>
      <c r="E68" s="237"/>
    </row>
    <row r="69" spans="1:5" x14ac:dyDescent="0.25">
      <c r="A69" s="185" t="s">
        <v>32</v>
      </c>
      <c r="B69" s="169" t="s">
        <v>83</v>
      </c>
      <c r="C69" s="189">
        <v>8.3299999999999999E-2</v>
      </c>
      <c r="D69" s="187">
        <f>D65*C69</f>
        <v>613.72735101808905</v>
      </c>
      <c r="E69" s="88" t="s">
        <v>147</v>
      </c>
    </row>
    <row r="70" spans="1:5" x14ac:dyDescent="0.25">
      <c r="A70" s="185" t="s">
        <v>34</v>
      </c>
      <c r="B70" s="169" t="s">
        <v>116</v>
      </c>
      <c r="C70" s="225">
        <v>2.2200000000000002E-3</v>
      </c>
      <c r="D70" s="187">
        <f>D65*C70</f>
        <v>16.356239126772603</v>
      </c>
      <c r="E70" s="88" t="s">
        <v>148</v>
      </c>
    </row>
    <row r="71" spans="1:5" x14ac:dyDescent="0.25">
      <c r="A71" s="185" t="s">
        <v>37</v>
      </c>
      <c r="B71" s="169" t="s">
        <v>84</v>
      </c>
      <c r="C71" s="225">
        <v>2.0000000000000001E-4</v>
      </c>
      <c r="D71" s="187">
        <f>D65*C71</f>
        <v>1.4735350564660004</v>
      </c>
      <c r="E71" s="88" t="s">
        <v>149</v>
      </c>
    </row>
    <row r="72" spans="1:5" x14ac:dyDescent="0.25">
      <c r="A72" s="185" t="s">
        <v>52</v>
      </c>
      <c r="B72" s="169" t="s">
        <v>85</v>
      </c>
      <c r="C72" s="225">
        <v>2.7999999999999998E-4</v>
      </c>
      <c r="D72" s="187">
        <f>D65*C72</f>
        <v>2.0629490790524003</v>
      </c>
      <c r="E72" s="88" t="s">
        <v>150</v>
      </c>
    </row>
    <row r="73" spans="1:5" x14ac:dyDescent="0.25">
      <c r="A73" s="185" t="s">
        <v>39</v>
      </c>
      <c r="B73" s="169" t="s">
        <v>117</v>
      </c>
      <c r="C73" s="225">
        <v>3.5999999999999999E-3</v>
      </c>
      <c r="D73" s="187">
        <f>D65*C73</f>
        <v>26.523631016388002</v>
      </c>
      <c r="E73" s="88" t="s">
        <v>151</v>
      </c>
    </row>
    <row r="74" spans="1:5" x14ac:dyDescent="0.25">
      <c r="A74" s="185" t="s">
        <v>40</v>
      </c>
      <c r="B74" s="169" t="s">
        <v>86</v>
      </c>
      <c r="C74" s="225">
        <v>3.8999999999999999E-4</v>
      </c>
      <c r="D74" s="187">
        <f>D65*C74</f>
        <v>2.8733933601087003</v>
      </c>
      <c r="E74" s="88" t="s">
        <v>152</v>
      </c>
    </row>
    <row r="75" spans="1:5" ht="15.75" thickBot="1" x14ac:dyDescent="0.3">
      <c r="A75" s="374" t="s">
        <v>53</v>
      </c>
      <c r="B75" s="375"/>
      <c r="C75" s="284">
        <f>SUM(C69:C74)</f>
        <v>8.9990000000000014E-2</v>
      </c>
      <c r="D75" s="208">
        <f>SUM(D69:D74)</f>
        <v>663.01709865687667</v>
      </c>
      <c r="E75" s="237"/>
    </row>
    <row r="76" spans="1:5" ht="15.75" thickBot="1" x14ac:dyDescent="0.3">
      <c r="A76" s="404" t="s">
        <v>156</v>
      </c>
      <c r="B76" s="405"/>
      <c r="C76" s="405"/>
      <c r="D76" s="406"/>
      <c r="E76" s="237"/>
    </row>
    <row r="77" spans="1:5" x14ac:dyDescent="0.25">
      <c r="A77" s="226" t="s">
        <v>87</v>
      </c>
      <c r="B77" s="386" t="s">
        <v>88</v>
      </c>
      <c r="C77" s="387"/>
      <c r="D77" s="200" t="s">
        <v>51</v>
      </c>
      <c r="E77" s="237"/>
    </row>
    <row r="78" spans="1:5" x14ac:dyDescent="0.25">
      <c r="A78" s="185" t="s">
        <v>32</v>
      </c>
      <c r="B78" s="388" t="s">
        <v>89</v>
      </c>
      <c r="C78" s="389"/>
      <c r="D78" s="187">
        <v>0</v>
      </c>
      <c r="E78" s="237"/>
    </row>
    <row r="79" spans="1:5" ht="15.75" thickBot="1" x14ac:dyDescent="0.3">
      <c r="A79" s="374" t="s">
        <v>53</v>
      </c>
      <c r="B79" s="375"/>
      <c r="C79" s="376"/>
      <c r="D79" s="224">
        <v>0</v>
      </c>
      <c r="E79" s="237"/>
    </row>
    <row r="80" spans="1:5" ht="15.75" thickBot="1" x14ac:dyDescent="0.3">
      <c r="A80" s="377" t="s">
        <v>157</v>
      </c>
      <c r="B80" s="378"/>
      <c r="C80" s="378"/>
      <c r="D80" s="379"/>
      <c r="E80" s="240"/>
    </row>
    <row r="81" spans="1:5" x14ac:dyDescent="0.25">
      <c r="A81" s="264">
        <v>4</v>
      </c>
      <c r="B81" s="367" t="s">
        <v>90</v>
      </c>
      <c r="C81" s="368"/>
      <c r="D81" s="184" t="s">
        <v>51</v>
      </c>
      <c r="E81" s="237"/>
    </row>
    <row r="82" spans="1:5" x14ac:dyDescent="0.25">
      <c r="A82" s="261" t="s">
        <v>81</v>
      </c>
      <c r="B82" s="369" t="s">
        <v>82</v>
      </c>
      <c r="C82" s="370"/>
      <c r="D82" s="228">
        <f>D75</f>
        <v>663.01709865687667</v>
      </c>
      <c r="E82" s="237"/>
    </row>
    <row r="83" spans="1:5" x14ac:dyDescent="0.25">
      <c r="A83" s="261" t="s">
        <v>87</v>
      </c>
      <c r="B83" s="369" t="s">
        <v>88</v>
      </c>
      <c r="C83" s="370"/>
      <c r="D83" s="187">
        <f>D79</f>
        <v>0</v>
      </c>
      <c r="E83" s="237"/>
    </row>
    <row r="84" spans="1:5" ht="15.75" thickBot="1" x14ac:dyDescent="0.3">
      <c r="A84" s="380" t="s">
        <v>53</v>
      </c>
      <c r="B84" s="375"/>
      <c r="C84" s="376"/>
      <c r="D84" s="208">
        <f>SUM(D82:D83)</f>
        <v>663.01709865687667</v>
      </c>
      <c r="E84" s="237"/>
    </row>
    <row r="85" spans="1:5" ht="15.75" thickBot="1" x14ac:dyDescent="0.3">
      <c r="A85" s="377" t="s">
        <v>91</v>
      </c>
      <c r="B85" s="378"/>
      <c r="C85" s="378"/>
      <c r="D85" s="379"/>
      <c r="E85" s="240"/>
    </row>
    <row r="86" spans="1:5" x14ac:dyDescent="0.25">
      <c r="A86" s="264">
        <v>5</v>
      </c>
      <c r="B86" s="367" t="s">
        <v>92</v>
      </c>
      <c r="C86" s="368"/>
      <c r="D86" s="184" t="s">
        <v>51</v>
      </c>
      <c r="E86" s="237"/>
    </row>
    <row r="87" spans="1:5" x14ac:dyDescent="0.25">
      <c r="A87" s="261" t="s">
        <v>32</v>
      </c>
      <c r="B87" s="401" t="s">
        <v>142</v>
      </c>
      <c r="C87" s="402"/>
      <c r="D87" s="180">
        <v>52.26</v>
      </c>
      <c r="E87" s="237"/>
    </row>
    <row r="88" spans="1:5" x14ac:dyDescent="0.25">
      <c r="A88" s="261" t="s">
        <v>34</v>
      </c>
      <c r="B88" s="401" t="s">
        <v>314</v>
      </c>
      <c r="C88" s="402"/>
      <c r="D88" s="363">
        <v>505.62</v>
      </c>
      <c r="E88" s="237"/>
    </row>
    <row r="89" spans="1:5" ht="15.75" thickBot="1" x14ac:dyDescent="0.3">
      <c r="A89" s="383" t="s">
        <v>53</v>
      </c>
      <c r="B89" s="384"/>
      <c r="C89" s="385"/>
      <c r="D89" s="198">
        <f>SUM(D87:D88)</f>
        <v>557.88</v>
      </c>
      <c r="E89" s="237"/>
    </row>
    <row r="90" spans="1:5" ht="15.75" thickBot="1" x14ac:dyDescent="0.3">
      <c r="A90" s="377" t="s">
        <v>290</v>
      </c>
      <c r="B90" s="378"/>
      <c r="C90" s="378"/>
      <c r="D90" s="379"/>
      <c r="E90" s="237"/>
    </row>
    <row r="91" spans="1:5" x14ac:dyDescent="0.25">
      <c r="A91" s="263">
        <v>6</v>
      </c>
      <c r="B91" s="182" t="s">
        <v>93</v>
      </c>
      <c r="C91" s="182" t="s">
        <v>60</v>
      </c>
      <c r="D91" s="184" t="s">
        <v>51</v>
      </c>
      <c r="E91" s="237"/>
    </row>
    <row r="92" spans="1:5" x14ac:dyDescent="0.25">
      <c r="A92" s="261" t="s">
        <v>32</v>
      </c>
      <c r="B92" s="229" t="s">
        <v>94</v>
      </c>
      <c r="C92" s="230">
        <v>0.05</v>
      </c>
      <c r="D92" s="180">
        <f>C92*D106</f>
        <v>445.64014904934385</v>
      </c>
      <c r="E92" s="88" t="s">
        <v>154</v>
      </c>
    </row>
    <row r="93" spans="1:5" x14ac:dyDescent="0.25">
      <c r="A93" s="261" t="s">
        <v>34</v>
      </c>
      <c r="B93" s="229" t="s">
        <v>95</v>
      </c>
      <c r="C93" s="230">
        <v>0.1</v>
      </c>
      <c r="D93" s="180">
        <f>C93*(D92+D106)</f>
        <v>935.84431300362212</v>
      </c>
      <c r="E93" s="82" t="s">
        <v>282</v>
      </c>
    </row>
    <row r="94" spans="1:5" x14ac:dyDescent="0.25">
      <c r="A94" s="261" t="s">
        <v>37</v>
      </c>
      <c r="B94" s="229" t="s">
        <v>96</v>
      </c>
      <c r="C94" s="231">
        <f>SUM(C95:C97)</f>
        <v>5.6499999999999995E-2</v>
      </c>
      <c r="D94" s="180">
        <f>(D18+D49+D58+D84+D89+D92+D93)*(C95+C96+C97)/(1-(C95+C96+C97))</f>
        <v>616.45706468654066</v>
      </c>
      <c r="E94" s="88" t="s">
        <v>164</v>
      </c>
    </row>
    <row r="95" spans="1:5" x14ac:dyDescent="0.25">
      <c r="A95" s="261" t="s">
        <v>230</v>
      </c>
      <c r="B95" s="204" t="s">
        <v>235</v>
      </c>
      <c r="C95" s="231">
        <v>6.4999999999999997E-3</v>
      </c>
      <c r="D95" s="180">
        <f>C95*D108</f>
        <v>70.919839300221497</v>
      </c>
      <c r="E95" s="237"/>
    </row>
    <row r="96" spans="1:5" x14ac:dyDescent="0.25">
      <c r="A96" s="261" t="s">
        <v>231</v>
      </c>
      <c r="B96" s="204" t="s">
        <v>234</v>
      </c>
      <c r="C96" s="231">
        <v>0.03</v>
      </c>
      <c r="D96" s="180">
        <f>C96*D108</f>
        <v>327.3223352317915</v>
      </c>
      <c r="E96" s="237"/>
    </row>
    <row r="97" spans="1:5" x14ac:dyDescent="0.25">
      <c r="A97" s="261" t="s">
        <v>232</v>
      </c>
      <c r="B97" s="169" t="s">
        <v>233</v>
      </c>
      <c r="C97" s="232">
        <v>0.02</v>
      </c>
      <c r="D97" s="180">
        <f>C97*D108</f>
        <v>218.21489015452767</v>
      </c>
      <c r="E97" s="237"/>
    </row>
    <row r="98" spans="1:5" ht="15.75" thickBot="1" x14ac:dyDescent="0.3">
      <c r="A98" s="383" t="s">
        <v>53</v>
      </c>
      <c r="B98" s="384"/>
      <c r="C98" s="287">
        <f>SUM(C92:C94)</f>
        <v>0.20650000000000002</v>
      </c>
      <c r="D98" s="198">
        <f>SUM(D92:D94)</f>
        <v>1997.9415267395066</v>
      </c>
      <c r="E98" s="237"/>
    </row>
    <row r="99" spans="1:5" ht="15.75" thickBot="1" x14ac:dyDescent="0.3">
      <c r="A99" s="400" t="s">
        <v>97</v>
      </c>
      <c r="B99" s="378"/>
      <c r="C99" s="378"/>
      <c r="D99" s="379"/>
      <c r="E99" s="237"/>
    </row>
    <row r="100" spans="1:5" x14ac:dyDescent="0.25">
      <c r="A100" s="262"/>
      <c r="B100" s="367" t="s">
        <v>98</v>
      </c>
      <c r="C100" s="368"/>
      <c r="D100" s="184" t="s">
        <v>51</v>
      </c>
      <c r="E100" s="237"/>
    </row>
    <row r="101" spans="1:5" x14ac:dyDescent="0.25">
      <c r="A101" s="169" t="s">
        <v>32</v>
      </c>
      <c r="B101" s="369" t="s">
        <v>49</v>
      </c>
      <c r="C101" s="370"/>
      <c r="D101" s="180">
        <f>D18</f>
        <v>4102.1000000000004</v>
      </c>
      <c r="E101" s="237"/>
    </row>
    <row r="102" spans="1:5" x14ac:dyDescent="0.25">
      <c r="A102" s="169" t="s">
        <v>34</v>
      </c>
      <c r="B102" s="369" t="s">
        <v>99</v>
      </c>
      <c r="C102" s="370"/>
      <c r="D102" s="180">
        <f>D49</f>
        <v>3302.6896480800006</v>
      </c>
      <c r="E102" s="237"/>
    </row>
    <row r="103" spans="1:5" x14ac:dyDescent="0.25">
      <c r="A103" s="169" t="s">
        <v>37</v>
      </c>
      <c r="B103" s="369" t="s">
        <v>100</v>
      </c>
      <c r="C103" s="370"/>
      <c r="D103" s="180">
        <f>D58</f>
        <v>287.11623424999999</v>
      </c>
      <c r="E103" s="237"/>
    </row>
    <row r="104" spans="1:5" x14ac:dyDescent="0.25">
      <c r="A104" s="169" t="s">
        <v>52</v>
      </c>
      <c r="B104" s="369" t="s">
        <v>101</v>
      </c>
      <c r="C104" s="370"/>
      <c r="D104" s="180">
        <f>D84</f>
        <v>663.01709865687667</v>
      </c>
      <c r="E104" s="237"/>
    </row>
    <row r="105" spans="1:5" x14ac:dyDescent="0.25">
      <c r="A105" s="169" t="s">
        <v>39</v>
      </c>
      <c r="B105" s="369" t="s">
        <v>102</v>
      </c>
      <c r="C105" s="370"/>
      <c r="D105" s="180">
        <f>D89</f>
        <v>557.88</v>
      </c>
      <c r="E105" s="237"/>
    </row>
    <row r="106" spans="1:5" x14ac:dyDescent="0.25">
      <c r="A106" s="179" t="s">
        <v>40</v>
      </c>
      <c r="B106" s="381" t="s">
        <v>103</v>
      </c>
      <c r="C106" s="382"/>
      <c r="D106" s="181">
        <f>SUM(D101:D105)</f>
        <v>8912.8029809868767</v>
      </c>
      <c r="E106" s="88" t="s">
        <v>169</v>
      </c>
    </row>
    <row r="107" spans="1:5" x14ac:dyDescent="0.25">
      <c r="A107" s="169" t="s">
        <v>41</v>
      </c>
      <c r="B107" s="369" t="s">
        <v>104</v>
      </c>
      <c r="C107" s="370"/>
      <c r="D107" s="180">
        <f>D98</f>
        <v>1997.9415267395066</v>
      </c>
      <c r="E107" s="237"/>
    </row>
    <row r="108" spans="1:5" ht="15" customHeight="1" thickBot="1" x14ac:dyDescent="0.3">
      <c r="A108" s="371" t="s">
        <v>105</v>
      </c>
      <c r="B108" s="372"/>
      <c r="C108" s="373"/>
      <c r="D108" s="188">
        <f>SUM(D106+D107)</f>
        <v>10910.744507726384</v>
      </c>
      <c r="E108" s="88" t="s">
        <v>170</v>
      </c>
    </row>
    <row r="109" spans="1:5" x14ac:dyDescent="0.25">
      <c r="A109" s="265"/>
      <c r="B109" s="260"/>
      <c r="C109" s="79" t="s">
        <v>109</v>
      </c>
      <c r="D109" s="234">
        <v>1</v>
      </c>
      <c r="E109" s="237"/>
    </row>
    <row r="110" spans="1:5" x14ac:dyDescent="0.25">
      <c r="A110" s="235"/>
      <c r="B110" s="259"/>
      <c r="C110" s="76" t="s">
        <v>106</v>
      </c>
      <c r="D110" s="203">
        <f>D109*D108</f>
        <v>10910.744507726384</v>
      </c>
      <c r="E110" s="88" t="s">
        <v>217</v>
      </c>
    </row>
    <row r="111" spans="1:5" x14ac:dyDescent="0.25">
      <c r="A111" s="235"/>
      <c r="B111" s="259"/>
      <c r="C111" s="252" t="s">
        <v>108</v>
      </c>
      <c r="D111" s="236">
        <v>12</v>
      </c>
      <c r="E111" s="237"/>
    </row>
    <row r="112" spans="1:5" ht="15.75" thickBot="1" x14ac:dyDescent="0.3">
      <c r="A112" s="235"/>
      <c r="B112" s="259"/>
      <c r="C112" s="298" t="s">
        <v>107</v>
      </c>
      <c r="D112" s="294">
        <f>D111*D110</f>
        <v>130928.9340927166</v>
      </c>
      <c r="E112" s="88" t="s">
        <v>174</v>
      </c>
    </row>
  </sheetData>
  <mergeCells count="69">
    <mergeCell ref="A1:D1"/>
    <mergeCell ref="B5:C5"/>
    <mergeCell ref="B6:C6"/>
    <mergeCell ref="A10:D10"/>
    <mergeCell ref="A2:D2"/>
    <mergeCell ref="B3:C3"/>
    <mergeCell ref="B4:C4"/>
    <mergeCell ref="A7:D7"/>
    <mergeCell ref="B8:C8"/>
    <mergeCell ref="B9:C9"/>
    <mergeCell ref="B61:C61"/>
    <mergeCell ref="B64:C64"/>
    <mergeCell ref="A65:C65"/>
    <mergeCell ref="B11:C11"/>
    <mergeCell ref="B12:C12"/>
    <mergeCell ref="B13:C13"/>
    <mergeCell ref="A14:D14"/>
    <mergeCell ref="B15:C15"/>
    <mergeCell ref="B16:C16"/>
    <mergeCell ref="A19:D19"/>
    <mergeCell ref="B17:C17"/>
    <mergeCell ref="A18:C18"/>
    <mergeCell ref="A20:D20"/>
    <mergeCell ref="A49:C49"/>
    <mergeCell ref="A50:D50"/>
    <mergeCell ref="A58:B58"/>
    <mergeCell ref="A59:D59"/>
    <mergeCell ref="B60:C60"/>
    <mergeCell ref="B47:C47"/>
    <mergeCell ref="B48:C48"/>
    <mergeCell ref="A43:C43"/>
    <mergeCell ref="A44:D44"/>
    <mergeCell ref="B45:C45"/>
    <mergeCell ref="B46:C46"/>
    <mergeCell ref="B107:C107"/>
    <mergeCell ref="B83:C83"/>
    <mergeCell ref="A75:B75"/>
    <mergeCell ref="A76:D76"/>
    <mergeCell ref="B77:C77"/>
    <mergeCell ref="B78:C78"/>
    <mergeCell ref="A99:D99"/>
    <mergeCell ref="B88:C88"/>
    <mergeCell ref="A26:C26"/>
    <mergeCell ref="A27:D27"/>
    <mergeCell ref="A37:B37"/>
    <mergeCell ref="A38:D38"/>
    <mergeCell ref="B39:C39"/>
    <mergeCell ref="A108:C108"/>
    <mergeCell ref="A79:C79"/>
    <mergeCell ref="A80:D80"/>
    <mergeCell ref="B81:C81"/>
    <mergeCell ref="B82:C82"/>
    <mergeCell ref="A84:C84"/>
    <mergeCell ref="A85:D85"/>
    <mergeCell ref="B86:C86"/>
    <mergeCell ref="B87:C87"/>
    <mergeCell ref="A89:C89"/>
    <mergeCell ref="A90:D90"/>
    <mergeCell ref="A98:B98"/>
    <mergeCell ref="B103:C103"/>
    <mergeCell ref="B104:C104"/>
    <mergeCell ref="B105:C105"/>
    <mergeCell ref="B106:C106"/>
    <mergeCell ref="B63:C63"/>
    <mergeCell ref="B100:C100"/>
    <mergeCell ref="B101:C101"/>
    <mergeCell ref="B102:C102"/>
    <mergeCell ref="A66:D66"/>
    <mergeCell ref="A67:D67"/>
  </mergeCells>
  <pageMargins left="0.511811024" right="0.511811024" top="0.78740157499999996" bottom="0.78740157499999996" header="0.31496062000000002" footer="0.31496062000000002"/>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6C7DF-DEEE-44A0-8F21-920274949CD6}">
  <sheetPr>
    <pageSetUpPr fitToPage="1"/>
  </sheetPr>
  <dimension ref="A1:E115"/>
  <sheetViews>
    <sheetView workbookViewId="0">
      <selection sqref="A1:D1"/>
    </sheetView>
  </sheetViews>
  <sheetFormatPr defaultRowHeight="15" x14ac:dyDescent="0.25"/>
  <cols>
    <col min="1" max="1" width="7.5703125" customWidth="1"/>
    <col min="2" max="2" width="72" customWidth="1"/>
    <col min="3" max="3" width="31.5703125" customWidth="1"/>
    <col min="4" max="4" width="32" customWidth="1"/>
    <col min="5" max="5" width="81.7109375" bestFit="1" customWidth="1"/>
  </cols>
  <sheetData>
    <row r="1" spans="1:5" ht="15.75" thickBot="1" x14ac:dyDescent="0.3">
      <c r="A1" s="473" t="s">
        <v>30</v>
      </c>
      <c r="B1" s="473"/>
      <c r="C1" s="473"/>
      <c r="D1" s="474"/>
      <c r="E1" s="79" t="s">
        <v>176</v>
      </c>
    </row>
    <row r="2" spans="1:5" ht="15.75" thickBot="1" x14ac:dyDescent="0.3">
      <c r="A2" s="493" t="s">
        <v>31</v>
      </c>
      <c r="B2" s="493"/>
      <c r="C2" s="493"/>
      <c r="D2" s="493"/>
      <c r="E2" s="80" t="s">
        <v>134</v>
      </c>
    </row>
    <row r="3" spans="1:5" x14ac:dyDescent="0.25">
      <c r="A3" s="98" t="s">
        <v>32</v>
      </c>
      <c r="B3" s="494" t="s">
        <v>33</v>
      </c>
      <c r="C3" s="494"/>
      <c r="D3" s="99"/>
      <c r="E3" s="76" t="s">
        <v>135</v>
      </c>
    </row>
    <row r="4" spans="1:5" x14ac:dyDescent="0.25">
      <c r="A4" s="90" t="s">
        <v>34</v>
      </c>
      <c r="B4" s="495" t="s">
        <v>35</v>
      </c>
      <c r="C4" s="495"/>
      <c r="D4" s="100" t="s">
        <v>36</v>
      </c>
      <c r="E4" s="76" t="s">
        <v>136</v>
      </c>
    </row>
    <row r="5" spans="1:5" x14ac:dyDescent="0.25">
      <c r="A5" s="96" t="s">
        <v>37</v>
      </c>
      <c r="B5" s="496" t="s">
        <v>38</v>
      </c>
      <c r="C5" s="496"/>
      <c r="D5" s="100" t="s">
        <v>225</v>
      </c>
      <c r="E5" s="81" t="s">
        <v>163</v>
      </c>
    </row>
    <row r="6" spans="1:5" ht="15.75" thickBot="1" x14ac:dyDescent="0.3">
      <c r="A6" s="101" t="s">
        <v>52</v>
      </c>
      <c r="B6" s="492" t="s">
        <v>43</v>
      </c>
      <c r="C6" s="492"/>
      <c r="D6" s="102" t="s">
        <v>44</v>
      </c>
      <c r="E6" s="76" t="s">
        <v>153</v>
      </c>
    </row>
    <row r="7" spans="1:5" ht="15.75" thickBot="1" x14ac:dyDescent="0.3">
      <c r="A7" s="478" t="s">
        <v>45</v>
      </c>
      <c r="B7" s="478"/>
      <c r="C7" s="478"/>
      <c r="D7" s="478"/>
      <c r="E7" s="84" t="s">
        <v>155</v>
      </c>
    </row>
    <row r="8" spans="1:5" ht="15" customHeight="1" x14ac:dyDescent="0.25">
      <c r="A8" s="90" t="s">
        <v>32</v>
      </c>
      <c r="B8" s="440" t="s">
        <v>46</v>
      </c>
      <c r="C8" s="441"/>
      <c r="D8" s="253" t="s">
        <v>194</v>
      </c>
      <c r="E8" s="85" t="s">
        <v>171</v>
      </c>
    </row>
    <row r="9" spans="1:5" ht="15.75" customHeight="1" thickBot="1" x14ac:dyDescent="0.3">
      <c r="A9" s="101" t="s">
        <v>34</v>
      </c>
      <c r="B9" s="442" t="s">
        <v>118</v>
      </c>
      <c r="C9" s="443"/>
      <c r="D9" s="104" t="s">
        <v>125</v>
      </c>
      <c r="E9" s="87" t="s">
        <v>173</v>
      </c>
    </row>
    <row r="10" spans="1:5" ht="15.75" thickBot="1" x14ac:dyDescent="0.3">
      <c r="A10" s="478" t="s">
        <v>47</v>
      </c>
      <c r="B10" s="478"/>
      <c r="C10" s="478"/>
      <c r="D10" s="478"/>
      <c r="E10" s="81" t="s">
        <v>175</v>
      </c>
    </row>
    <row r="11" spans="1:5" x14ac:dyDescent="0.25">
      <c r="A11" s="90">
        <v>1</v>
      </c>
      <c r="B11" s="498" t="s">
        <v>319</v>
      </c>
      <c r="C11" s="499"/>
      <c r="D11" s="105">
        <v>1809.77</v>
      </c>
      <c r="E11" s="81" t="s">
        <v>283</v>
      </c>
    </row>
    <row r="12" spans="1:5" x14ac:dyDescent="0.25">
      <c r="A12" s="96">
        <v>2</v>
      </c>
      <c r="B12" s="496" t="s">
        <v>128</v>
      </c>
      <c r="C12" s="496"/>
      <c r="D12" s="103" t="s">
        <v>194</v>
      </c>
      <c r="E12" s="77"/>
    </row>
    <row r="13" spans="1:5" ht="15.75" thickBot="1" x14ac:dyDescent="0.3">
      <c r="A13" s="96">
        <v>3</v>
      </c>
      <c r="B13" s="496" t="s">
        <v>48</v>
      </c>
      <c r="C13" s="496"/>
      <c r="D13" s="105">
        <v>1621</v>
      </c>
      <c r="E13" s="77"/>
    </row>
    <row r="14" spans="1:5" ht="15.75" thickBot="1" x14ac:dyDescent="0.3">
      <c r="A14" s="478" t="s">
        <v>289</v>
      </c>
      <c r="B14" s="478"/>
      <c r="C14" s="478"/>
      <c r="D14" s="478"/>
      <c r="E14" s="77"/>
    </row>
    <row r="15" spans="1:5" x14ac:dyDescent="0.25">
      <c r="A15" s="106">
        <v>1</v>
      </c>
      <c r="B15" s="497" t="s">
        <v>50</v>
      </c>
      <c r="C15" s="497"/>
      <c r="D15" s="107" t="s">
        <v>51</v>
      </c>
      <c r="E15" s="77"/>
    </row>
    <row r="16" spans="1:5" x14ac:dyDescent="0.25">
      <c r="A16" s="90" t="s">
        <v>32</v>
      </c>
      <c r="B16" s="435" t="s">
        <v>179</v>
      </c>
      <c r="C16" s="436"/>
      <c r="D16" s="108">
        <f>D11/220*180</f>
        <v>1480.7209090909091</v>
      </c>
      <c r="E16" s="82" t="s">
        <v>131</v>
      </c>
    </row>
    <row r="17" spans="1:5" ht="15.75" thickBot="1" x14ac:dyDescent="0.3">
      <c r="A17" s="497" t="s">
        <v>53</v>
      </c>
      <c r="B17" s="497"/>
      <c r="C17" s="497"/>
      <c r="D17" s="109">
        <f>SUM(D16:D16)</f>
        <v>1480.7209090909091</v>
      </c>
      <c r="E17" s="77"/>
    </row>
    <row r="18" spans="1:5" ht="15.75" thickBot="1" x14ac:dyDescent="0.3">
      <c r="A18" s="478" t="s">
        <v>160</v>
      </c>
      <c r="B18" s="478"/>
      <c r="C18" s="478"/>
      <c r="D18" s="478"/>
      <c r="E18" s="77"/>
    </row>
    <row r="19" spans="1:5" ht="15.75" thickBot="1" x14ac:dyDescent="0.3">
      <c r="A19" s="479" t="s">
        <v>161</v>
      </c>
      <c r="B19" s="479"/>
      <c r="C19" s="479"/>
      <c r="D19" s="480"/>
      <c r="E19" s="77"/>
    </row>
    <row r="20" spans="1:5" x14ac:dyDescent="0.25">
      <c r="A20" s="89" t="s">
        <v>54</v>
      </c>
      <c r="B20" s="89" t="s">
        <v>55</v>
      </c>
      <c r="C20" s="97" t="s">
        <v>60</v>
      </c>
      <c r="D20" s="110" t="s">
        <v>51</v>
      </c>
      <c r="E20" s="77"/>
    </row>
    <row r="21" spans="1:5" x14ac:dyDescent="0.25">
      <c r="A21" s="111" t="s">
        <v>32</v>
      </c>
      <c r="B21" s="111" t="s">
        <v>56</v>
      </c>
      <c r="C21" s="112">
        <v>8.3299999999999999E-2</v>
      </c>
      <c r="D21" s="113">
        <f>C21*D17</f>
        <v>123.34405172727273</v>
      </c>
      <c r="E21" s="77"/>
    </row>
    <row r="22" spans="1:5" x14ac:dyDescent="0.25">
      <c r="A22" s="111" t="s">
        <v>34</v>
      </c>
      <c r="B22" s="111" t="s">
        <v>57</v>
      </c>
      <c r="C22" s="112">
        <v>2.7799999999999998E-2</v>
      </c>
      <c r="D22" s="113">
        <f>SUM(D17*C22)</f>
        <v>41.164041272727268</v>
      </c>
      <c r="E22" s="77"/>
    </row>
    <row r="23" spans="1:5" x14ac:dyDescent="0.25">
      <c r="A23" s="277" t="s">
        <v>37</v>
      </c>
      <c r="B23" s="277" t="s">
        <v>111</v>
      </c>
      <c r="C23" s="112">
        <f>SUM(C21+C22)</f>
        <v>0.1111</v>
      </c>
      <c r="D23" s="114">
        <f>SUM(D21:D22)</f>
        <v>164.508093</v>
      </c>
      <c r="E23" s="77"/>
    </row>
    <row r="24" spans="1:5" x14ac:dyDescent="0.25">
      <c r="A24" s="111" t="s">
        <v>52</v>
      </c>
      <c r="B24" s="111" t="s">
        <v>110</v>
      </c>
      <c r="C24" s="115">
        <f>SUM(C28:C35)</f>
        <v>0.36800000000000005</v>
      </c>
      <c r="D24" s="113">
        <f>SUM(D23*C24)</f>
        <v>60.538978224000012</v>
      </c>
      <c r="E24" s="77"/>
    </row>
    <row r="25" spans="1:5" ht="15.75" thickBot="1" x14ac:dyDescent="0.3">
      <c r="A25" s="457" t="s">
        <v>53</v>
      </c>
      <c r="B25" s="458"/>
      <c r="C25" s="466"/>
      <c r="D25" s="117">
        <f>SUM(D23+D24)</f>
        <v>225.04707122400001</v>
      </c>
      <c r="E25" s="77"/>
    </row>
    <row r="26" spans="1:5" ht="15.75" thickBot="1" x14ac:dyDescent="0.3">
      <c r="A26" s="484" t="s">
        <v>286</v>
      </c>
      <c r="B26" s="484"/>
      <c r="C26" s="484"/>
      <c r="D26" s="485"/>
      <c r="E26" s="83"/>
    </row>
    <row r="27" spans="1:5" x14ac:dyDescent="0.25">
      <c r="A27" s="97" t="s">
        <v>58</v>
      </c>
      <c r="B27" s="97" t="s">
        <v>59</v>
      </c>
      <c r="C27" s="97" t="s">
        <v>60</v>
      </c>
      <c r="D27" s="118" t="s">
        <v>51</v>
      </c>
      <c r="E27" s="77"/>
    </row>
    <row r="28" spans="1:5" x14ac:dyDescent="0.25">
      <c r="A28" s="119" t="s">
        <v>32</v>
      </c>
      <c r="B28" s="119" t="s">
        <v>61</v>
      </c>
      <c r="C28" s="115">
        <v>0.2</v>
      </c>
      <c r="D28" s="108">
        <f>D17*C28</f>
        <v>296.14418181818183</v>
      </c>
      <c r="E28" s="77"/>
    </row>
    <row r="29" spans="1:5" x14ac:dyDescent="0.25">
      <c r="A29" s="119" t="s">
        <v>34</v>
      </c>
      <c r="B29" s="119" t="s">
        <v>62</v>
      </c>
      <c r="C29" s="115">
        <v>2.5000000000000001E-2</v>
      </c>
      <c r="D29" s="108">
        <f>D17*C29</f>
        <v>37.018022727272729</v>
      </c>
      <c r="E29" s="77"/>
    </row>
    <row r="30" spans="1:5" x14ac:dyDescent="0.25">
      <c r="A30" s="119" t="s">
        <v>37</v>
      </c>
      <c r="B30" s="120" t="s">
        <v>127</v>
      </c>
      <c r="C30" s="121">
        <v>0.03</v>
      </c>
      <c r="D30" s="108">
        <f>D17*C30</f>
        <v>44.421627272727271</v>
      </c>
      <c r="E30" s="77"/>
    </row>
    <row r="31" spans="1:5" x14ac:dyDescent="0.25">
      <c r="A31" s="119" t="s">
        <v>52</v>
      </c>
      <c r="B31" s="119" t="s">
        <v>63</v>
      </c>
      <c r="C31" s="115">
        <v>1.4999999999999999E-2</v>
      </c>
      <c r="D31" s="108">
        <f>D17*C31</f>
        <v>22.210813636363635</v>
      </c>
      <c r="E31" s="77"/>
    </row>
    <row r="32" spans="1:5" x14ac:dyDescent="0.25">
      <c r="A32" s="119" t="s">
        <v>39</v>
      </c>
      <c r="B32" s="119" t="s">
        <v>64</v>
      </c>
      <c r="C32" s="115">
        <v>0.01</v>
      </c>
      <c r="D32" s="108">
        <f>D17*C32</f>
        <v>14.807209090909092</v>
      </c>
      <c r="E32" s="77"/>
    </row>
    <row r="33" spans="1:5" x14ac:dyDescent="0.25">
      <c r="A33" s="119" t="s">
        <v>40</v>
      </c>
      <c r="B33" s="119" t="s">
        <v>65</v>
      </c>
      <c r="C33" s="115">
        <v>6.0000000000000001E-3</v>
      </c>
      <c r="D33" s="108">
        <f>D17*C33</f>
        <v>8.8843254545454542</v>
      </c>
      <c r="E33" s="77"/>
    </row>
    <row r="34" spans="1:5" x14ac:dyDescent="0.25">
      <c r="A34" s="119" t="s">
        <v>41</v>
      </c>
      <c r="B34" s="119" t="s">
        <v>66</v>
      </c>
      <c r="C34" s="115">
        <v>2E-3</v>
      </c>
      <c r="D34" s="108">
        <f>D17*C34</f>
        <v>2.9614418181818185</v>
      </c>
      <c r="E34" s="77"/>
    </row>
    <row r="35" spans="1:5" x14ac:dyDescent="0.25">
      <c r="A35" s="119" t="s">
        <v>42</v>
      </c>
      <c r="B35" s="119" t="s">
        <v>67</v>
      </c>
      <c r="C35" s="115">
        <v>0.08</v>
      </c>
      <c r="D35" s="108">
        <f>D17*C35</f>
        <v>118.45767272727274</v>
      </c>
      <c r="E35" s="77"/>
    </row>
    <row r="36" spans="1:5" ht="15.75" thickBot="1" x14ac:dyDescent="0.3">
      <c r="A36" s="486" t="s">
        <v>53</v>
      </c>
      <c r="B36" s="487"/>
      <c r="C36" s="286">
        <f>SUM(C28:C35)</f>
        <v>0.36800000000000005</v>
      </c>
      <c r="D36" s="124">
        <f>SUM(D28:D35)</f>
        <v>544.90529454545458</v>
      </c>
      <c r="E36" s="77"/>
    </row>
    <row r="37" spans="1:5" ht="15.75" thickBot="1" x14ac:dyDescent="0.3">
      <c r="A37" s="488" t="s">
        <v>287</v>
      </c>
      <c r="B37" s="488"/>
      <c r="C37" s="488"/>
      <c r="D37" s="489"/>
      <c r="E37" s="77"/>
    </row>
    <row r="38" spans="1:5" x14ac:dyDescent="0.25">
      <c r="A38" s="125" t="s">
        <v>68</v>
      </c>
      <c r="B38" s="490" t="s">
        <v>69</v>
      </c>
      <c r="C38" s="490"/>
      <c r="D38" s="126" t="s">
        <v>51</v>
      </c>
      <c r="E38" s="77"/>
    </row>
    <row r="39" spans="1:5" x14ac:dyDescent="0.25">
      <c r="A39" s="90" t="s">
        <v>32</v>
      </c>
      <c r="B39" s="127" t="s">
        <v>137</v>
      </c>
      <c r="C39" s="128">
        <v>7.0000000000000007E-2</v>
      </c>
      <c r="D39" s="129">
        <f>D17*7%</f>
        <v>103.65046363636365</v>
      </c>
      <c r="E39" s="82" t="s">
        <v>133</v>
      </c>
    </row>
    <row r="40" spans="1:5" x14ac:dyDescent="0.25">
      <c r="A40" s="90" t="s">
        <v>34</v>
      </c>
      <c r="B40" s="93" t="s">
        <v>140</v>
      </c>
      <c r="C40" s="131">
        <v>27.12</v>
      </c>
      <c r="D40" s="132">
        <f>(C40*22)*0.99</f>
        <v>590.67359999999996</v>
      </c>
      <c r="E40" s="82" t="s">
        <v>132</v>
      </c>
    </row>
    <row r="41" spans="1:5" x14ac:dyDescent="0.25">
      <c r="A41" s="90" t="s">
        <v>37</v>
      </c>
      <c r="B41" s="90" t="s">
        <v>129</v>
      </c>
      <c r="C41" s="130">
        <v>7.9</v>
      </c>
      <c r="D41" s="129">
        <f>(2*7.9*22)-(D16*6%)</f>
        <v>258.75674545454547</v>
      </c>
      <c r="E41" s="82" t="s">
        <v>130</v>
      </c>
    </row>
    <row r="42" spans="1:5" x14ac:dyDescent="0.25">
      <c r="A42" s="90" t="s">
        <v>52</v>
      </c>
      <c r="B42" s="503" t="s">
        <v>138</v>
      </c>
      <c r="C42" s="503"/>
      <c r="D42" s="365">
        <v>10.74</v>
      </c>
      <c r="E42" s="77"/>
    </row>
    <row r="43" spans="1:5" x14ac:dyDescent="0.25">
      <c r="A43" s="90" t="s">
        <v>39</v>
      </c>
      <c r="B43" s="503" t="s">
        <v>139</v>
      </c>
      <c r="C43" s="503"/>
      <c r="D43" s="132">
        <v>11</v>
      </c>
      <c r="E43" s="77"/>
    </row>
    <row r="44" spans="1:5" x14ac:dyDescent="0.25">
      <c r="A44" s="90" t="s">
        <v>40</v>
      </c>
      <c r="B44" s="501" t="s">
        <v>146</v>
      </c>
      <c r="C44" s="502"/>
      <c r="D44" s="108">
        <f>D17*1%</f>
        <v>14.807209090909092</v>
      </c>
      <c r="E44" s="88" t="s">
        <v>141</v>
      </c>
    </row>
    <row r="45" spans="1:5" ht="15.75" thickBot="1" x14ac:dyDescent="0.3">
      <c r="A45" s="469" t="s">
        <v>53</v>
      </c>
      <c r="B45" s="469"/>
      <c r="C45" s="469"/>
      <c r="D45" s="133">
        <f>SUM(D39:D44)</f>
        <v>989.62801818181811</v>
      </c>
      <c r="E45" s="77"/>
    </row>
    <row r="46" spans="1:5" ht="15.75" thickBot="1" x14ac:dyDescent="0.3">
      <c r="A46" s="454" t="s">
        <v>159</v>
      </c>
      <c r="B46" s="452"/>
      <c r="C46" s="452"/>
      <c r="D46" s="453"/>
      <c r="E46" s="78"/>
    </row>
    <row r="47" spans="1:5" x14ac:dyDescent="0.25">
      <c r="A47" s="89">
        <v>2</v>
      </c>
      <c r="B47" s="491" t="s">
        <v>70</v>
      </c>
      <c r="C47" s="491"/>
      <c r="D47" s="110" t="s">
        <v>51</v>
      </c>
      <c r="E47" s="77"/>
    </row>
    <row r="48" spans="1:5" x14ac:dyDescent="0.25">
      <c r="A48" s="90" t="s">
        <v>54</v>
      </c>
      <c r="B48" s="468" t="s">
        <v>71</v>
      </c>
      <c r="C48" s="468"/>
      <c r="D48" s="108">
        <f>D25</f>
        <v>225.04707122400001</v>
      </c>
      <c r="E48" s="77"/>
    </row>
    <row r="49" spans="1:5" x14ac:dyDescent="0.25">
      <c r="A49" s="90" t="s">
        <v>58</v>
      </c>
      <c r="B49" s="468" t="s">
        <v>59</v>
      </c>
      <c r="C49" s="468"/>
      <c r="D49" s="108">
        <f>D36</f>
        <v>544.90529454545458</v>
      </c>
      <c r="E49" s="77"/>
    </row>
    <row r="50" spans="1:5" x14ac:dyDescent="0.25">
      <c r="A50" s="90" t="s">
        <v>68</v>
      </c>
      <c r="B50" s="468" t="s">
        <v>69</v>
      </c>
      <c r="C50" s="468"/>
      <c r="D50" s="108">
        <f>D45</f>
        <v>989.62801818181811</v>
      </c>
      <c r="E50" s="77"/>
    </row>
    <row r="51" spans="1:5" ht="15.75" thickBot="1" x14ac:dyDescent="0.3">
      <c r="A51" s="469" t="s">
        <v>53</v>
      </c>
      <c r="B51" s="469"/>
      <c r="C51" s="469"/>
      <c r="D51" s="124">
        <f>SUM(D48:D50)</f>
        <v>1759.5803839512728</v>
      </c>
      <c r="E51" s="77"/>
    </row>
    <row r="52" spans="1:5" ht="15.75" thickBot="1" x14ac:dyDescent="0.3">
      <c r="A52" s="470" t="s">
        <v>288</v>
      </c>
      <c r="B52" s="471"/>
      <c r="C52" s="471"/>
      <c r="D52" s="471"/>
      <c r="E52" s="83"/>
    </row>
    <row r="53" spans="1:5" x14ac:dyDescent="0.25">
      <c r="A53" s="134">
        <v>3</v>
      </c>
      <c r="B53" s="89" t="s">
        <v>72</v>
      </c>
      <c r="C53" s="97" t="s">
        <v>60</v>
      </c>
      <c r="D53" s="110" t="s">
        <v>51</v>
      </c>
      <c r="E53" s="77"/>
    </row>
    <row r="54" spans="1:5" x14ac:dyDescent="0.25">
      <c r="A54" s="111" t="s">
        <v>32</v>
      </c>
      <c r="B54" s="111" t="s">
        <v>73</v>
      </c>
      <c r="C54" s="135">
        <v>4.1700000000000001E-3</v>
      </c>
      <c r="D54" s="136">
        <f>D17*C54</f>
        <v>6.174606190909091</v>
      </c>
      <c r="E54" s="82" t="s">
        <v>143</v>
      </c>
    </row>
    <row r="55" spans="1:5" x14ac:dyDescent="0.25">
      <c r="A55" s="111" t="s">
        <v>34</v>
      </c>
      <c r="B55" s="111" t="s">
        <v>74</v>
      </c>
      <c r="C55" s="137">
        <v>3.3399999999999999E-4</v>
      </c>
      <c r="D55" s="334">
        <f>D17*C55</f>
        <v>0.49456078363636363</v>
      </c>
      <c r="E55" s="82" t="s">
        <v>144</v>
      </c>
    </row>
    <row r="56" spans="1:5" x14ac:dyDescent="0.25">
      <c r="A56" s="138" t="s">
        <v>37</v>
      </c>
      <c r="B56" s="138" t="s">
        <v>75</v>
      </c>
      <c r="C56" s="139">
        <v>3.44E-2</v>
      </c>
      <c r="D56" s="140">
        <f>SUM(D17+D23)*C56</f>
        <v>56.595877671927269</v>
      </c>
      <c r="E56" s="82" t="s">
        <v>145</v>
      </c>
    </row>
    <row r="57" spans="1:5" x14ac:dyDescent="0.25">
      <c r="A57" s="111" t="s">
        <v>52</v>
      </c>
      <c r="B57" s="111" t="s">
        <v>76</v>
      </c>
      <c r="C57" s="141">
        <v>1.9400000000000001E-2</v>
      </c>
      <c r="D57" s="136">
        <f>D17*C57</f>
        <v>28.725985636363639</v>
      </c>
      <c r="E57" s="82" t="s">
        <v>284</v>
      </c>
    </row>
    <row r="58" spans="1:5" x14ac:dyDescent="0.25">
      <c r="A58" s="90" t="s">
        <v>39</v>
      </c>
      <c r="B58" s="90" t="s">
        <v>77</v>
      </c>
      <c r="C58" s="142">
        <v>7.1999999999999998E-3</v>
      </c>
      <c r="D58" s="143">
        <f>D17*C58</f>
        <v>10.661190545454545</v>
      </c>
      <c r="E58" s="82" t="s">
        <v>285</v>
      </c>
    </row>
    <row r="59" spans="1:5" x14ac:dyDescent="0.25">
      <c r="A59" s="138" t="s">
        <v>40</v>
      </c>
      <c r="B59" s="138" t="s">
        <v>78</v>
      </c>
      <c r="C59" s="139">
        <v>5.9999999999999995E-4</v>
      </c>
      <c r="D59" s="140">
        <f>(D17+D23)*C59</f>
        <v>0.9871374012545453</v>
      </c>
      <c r="E59" s="82" t="s">
        <v>281</v>
      </c>
    </row>
    <row r="60" spans="1:5" ht="15.75" thickBot="1" x14ac:dyDescent="0.3">
      <c r="A60" s="457" t="s">
        <v>53</v>
      </c>
      <c r="B60" s="466"/>
      <c r="C60" s="289">
        <f>SUM(C54:C59)</f>
        <v>6.610400000000001E-2</v>
      </c>
      <c r="D60" s="133">
        <f>SUM(D54:D59)</f>
        <v>103.63935822954545</v>
      </c>
      <c r="E60" s="77"/>
    </row>
    <row r="61" spans="1:5" ht="15.75" thickBot="1" x14ac:dyDescent="0.3">
      <c r="A61" s="472" t="s">
        <v>158</v>
      </c>
      <c r="B61" s="473"/>
      <c r="C61" s="473"/>
      <c r="D61" s="474"/>
      <c r="E61" s="77"/>
    </row>
    <row r="62" spans="1:5" x14ac:dyDescent="0.25">
      <c r="A62" s="144" t="s">
        <v>32</v>
      </c>
      <c r="B62" s="462" t="s">
        <v>112</v>
      </c>
      <c r="C62" s="463"/>
      <c r="D62" s="145">
        <f>D17</f>
        <v>1480.7209090909091</v>
      </c>
      <c r="E62" s="77"/>
    </row>
    <row r="63" spans="1:5" x14ac:dyDescent="0.25">
      <c r="A63" s="111" t="s">
        <v>34</v>
      </c>
      <c r="B63" s="464" t="s">
        <v>99</v>
      </c>
      <c r="C63" s="465"/>
      <c r="D63" s="113">
        <f>D51</f>
        <v>1759.5803839512728</v>
      </c>
      <c r="E63" s="77"/>
    </row>
    <row r="64" spans="1:5" x14ac:dyDescent="0.25">
      <c r="A64" s="138" t="s">
        <v>37</v>
      </c>
      <c r="B64" s="138" t="s">
        <v>113</v>
      </c>
      <c r="C64" s="146">
        <f>D62/12</f>
        <v>123.39340909090909</v>
      </c>
      <c r="D64" s="132">
        <f>C64*C36+C64</f>
        <v>168.80218363636362</v>
      </c>
      <c r="E64" s="77"/>
    </row>
    <row r="65" spans="1:5" x14ac:dyDescent="0.25">
      <c r="A65" s="111" t="s">
        <v>52</v>
      </c>
      <c r="B65" s="464" t="s">
        <v>100</v>
      </c>
      <c r="C65" s="465"/>
      <c r="D65" s="113">
        <f>D60</f>
        <v>103.63935822954545</v>
      </c>
      <c r="E65" s="77"/>
    </row>
    <row r="66" spans="1:5" x14ac:dyDescent="0.25">
      <c r="A66" s="111" t="s">
        <v>39</v>
      </c>
      <c r="B66" s="464" t="s">
        <v>114</v>
      </c>
      <c r="C66" s="465"/>
      <c r="D66" s="147">
        <f>-(D41+D40)</f>
        <v>-849.43034545454543</v>
      </c>
      <c r="E66" s="77"/>
    </row>
    <row r="67" spans="1:5" ht="15.75" thickBot="1" x14ac:dyDescent="0.3">
      <c r="A67" s="475" t="s">
        <v>115</v>
      </c>
      <c r="B67" s="475"/>
      <c r="C67" s="475"/>
      <c r="D67" s="148">
        <f>SUM(D62:D66)</f>
        <v>2663.3124894535458</v>
      </c>
      <c r="E67" s="77"/>
    </row>
    <row r="68" spans="1:5" ht="15.75" thickBot="1" x14ac:dyDescent="0.3">
      <c r="A68" s="476" t="s">
        <v>79</v>
      </c>
      <c r="B68" s="471"/>
      <c r="C68" s="471"/>
      <c r="D68" s="477"/>
      <c r="E68" s="77"/>
    </row>
    <row r="69" spans="1:5" ht="15.75" thickBot="1" x14ac:dyDescent="0.3">
      <c r="A69" s="454" t="s">
        <v>80</v>
      </c>
      <c r="B69" s="452"/>
      <c r="C69" s="452"/>
      <c r="D69" s="453"/>
      <c r="E69" s="77"/>
    </row>
    <row r="70" spans="1:5" x14ac:dyDescent="0.25">
      <c r="A70" s="89" t="s">
        <v>81</v>
      </c>
      <c r="B70" s="89" t="s">
        <v>82</v>
      </c>
      <c r="C70" s="97" t="s">
        <v>60</v>
      </c>
      <c r="D70" s="110" t="s">
        <v>51</v>
      </c>
      <c r="E70" s="77"/>
    </row>
    <row r="71" spans="1:5" x14ac:dyDescent="0.25">
      <c r="A71" s="111" t="s">
        <v>32</v>
      </c>
      <c r="B71" s="90" t="s">
        <v>83</v>
      </c>
      <c r="C71" s="115">
        <v>8.3299999999999999E-2</v>
      </c>
      <c r="D71" s="113">
        <f>D67*C71</f>
        <v>221.85393037148037</v>
      </c>
      <c r="E71" s="88" t="s">
        <v>147</v>
      </c>
    </row>
    <row r="72" spans="1:5" x14ac:dyDescent="0.25">
      <c r="A72" s="111" t="s">
        <v>34</v>
      </c>
      <c r="B72" s="90" t="s">
        <v>116</v>
      </c>
      <c r="C72" s="149">
        <v>2.2200000000000002E-3</v>
      </c>
      <c r="D72" s="113">
        <f>D67*C72</f>
        <v>5.9125537265868724</v>
      </c>
      <c r="E72" s="88" t="s">
        <v>148</v>
      </c>
    </row>
    <row r="73" spans="1:5" x14ac:dyDescent="0.25">
      <c r="A73" s="111" t="s">
        <v>37</v>
      </c>
      <c r="B73" s="90" t="s">
        <v>84</v>
      </c>
      <c r="C73" s="149">
        <v>2.0000000000000001E-4</v>
      </c>
      <c r="D73" s="113">
        <f>D67*C73</f>
        <v>0.53266249789070919</v>
      </c>
      <c r="E73" s="88" t="s">
        <v>149</v>
      </c>
    </row>
    <row r="74" spans="1:5" x14ac:dyDescent="0.25">
      <c r="A74" s="111" t="s">
        <v>52</v>
      </c>
      <c r="B74" s="90" t="s">
        <v>85</v>
      </c>
      <c r="C74" s="149">
        <v>2.7999999999999998E-4</v>
      </c>
      <c r="D74" s="113">
        <f>D67*C74</f>
        <v>0.74572749704699282</v>
      </c>
      <c r="E74" s="88" t="s">
        <v>150</v>
      </c>
    </row>
    <row r="75" spans="1:5" x14ac:dyDescent="0.25">
      <c r="A75" s="111" t="s">
        <v>39</v>
      </c>
      <c r="B75" s="90" t="s">
        <v>117</v>
      </c>
      <c r="C75" s="149">
        <v>3.5999999999999999E-3</v>
      </c>
      <c r="D75" s="113">
        <f>D67*C75</f>
        <v>9.5879249620327656</v>
      </c>
      <c r="E75" s="88" t="s">
        <v>151</v>
      </c>
    </row>
    <row r="76" spans="1:5" x14ac:dyDescent="0.25">
      <c r="A76" s="111" t="s">
        <v>40</v>
      </c>
      <c r="B76" s="90" t="s">
        <v>86</v>
      </c>
      <c r="C76" s="149">
        <v>3.8999999999999999E-4</v>
      </c>
      <c r="D76" s="113">
        <f>D67*C76</f>
        <v>1.0386918708868829</v>
      </c>
      <c r="E76" s="88" t="s">
        <v>152</v>
      </c>
    </row>
    <row r="77" spans="1:5" ht="15.75" thickBot="1" x14ac:dyDescent="0.3">
      <c r="A77" s="457" t="s">
        <v>53</v>
      </c>
      <c r="B77" s="466"/>
      <c r="C77" s="289">
        <f>SUM(C71:C76)</f>
        <v>8.9990000000000014E-2</v>
      </c>
      <c r="D77" s="133">
        <f>SUM(D71:D76)</f>
        <v>239.67149092592459</v>
      </c>
      <c r="E77" s="77"/>
    </row>
    <row r="78" spans="1:5" ht="15.75" thickBot="1" x14ac:dyDescent="0.3">
      <c r="A78" s="459" t="s">
        <v>156</v>
      </c>
      <c r="B78" s="460"/>
      <c r="C78" s="460"/>
      <c r="D78" s="461"/>
      <c r="E78" s="77"/>
    </row>
    <row r="79" spans="1:5" x14ac:dyDescent="0.25">
      <c r="A79" s="150" t="s">
        <v>87</v>
      </c>
      <c r="B79" s="462" t="s">
        <v>88</v>
      </c>
      <c r="C79" s="463"/>
      <c r="D79" s="126" t="s">
        <v>51</v>
      </c>
      <c r="E79" s="77"/>
    </row>
    <row r="80" spans="1:5" x14ac:dyDescent="0.25">
      <c r="A80" s="111" t="s">
        <v>32</v>
      </c>
      <c r="B80" s="464" t="s">
        <v>89</v>
      </c>
      <c r="C80" s="465"/>
      <c r="D80" s="113">
        <v>0</v>
      </c>
      <c r="E80" s="77"/>
    </row>
    <row r="81" spans="1:5" ht="15.75" thickBot="1" x14ac:dyDescent="0.3">
      <c r="A81" s="457" t="s">
        <v>53</v>
      </c>
      <c r="B81" s="458"/>
      <c r="C81" s="466"/>
      <c r="D81" s="148">
        <v>0</v>
      </c>
      <c r="E81" s="77"/>
    </row>
    <row r="82" spans="1:5" ht="15.75" thickBot="1" x14ac:dyDescent="0.3">
      <c r="A82" s="454" t="s">
        <v>157</v>
      </c>
      <c r="B82" s="452"/>
      <c r="C82" s="452"/>
      <c r="D82" s="453"/>
      <c r="E82" s="83"/>
    </row>
    <row r="83" spans="1:5" x14ac:dyDescent="0.25">
      <c r="A83" s="89">
        <v>4</v>
      </c>
      <c r="B83" s="455" t="s">
        <v>90</v>
      </c>
      <c r="C83" s="456"/>
      <c r="D83" s="110" t="s">
        <v>51</v>
      </c>
      <c r="E83" s="77"/>
    </row>
    <row r="84" spans="1:5" x14ac:dyDescent="0.25">
      <c r="A84" s="90" t="s">
        <v>81</v>
      </c>
      <c r="B84" s="435" t="s">
        <v>82</v>
      </c>
      <c r="C84" s="436"/>
      <c r="D84" s="151">
        <f>D77</f>
        <v>239.67149092592459</v>
      </c>
      <c r="E84" s="77"/>
    </row>
    <row r="85" spans="1:5" x14ac:dyDescent="0.25">
      <c r="A85" s="90" t="s">
        <v>87</v>
      </c>
      <c r="B85" s="435" t="s">
        <v>88</v>
      </c>
      <c r="C85" s="436"/>
      <c r="D85" s="113">
        <f>D81</f>
        <v>0</v>
      </c>
      <c r="E85" s="77"/>
    </row>
    <row r="86" spans="1:5" ht="15.75" thickBot="1" x14ac:dyDescent="0.3">
      <c r="A86" s="457" t="s">
        <v>53</v>
      </c>
      <c r="B86" s="458"/>
      <c r="C86" s="466"/>
      <c r="D86" s="133">
        <f>SUM(D84:D85)</f>
        <v>239.67149092592459</v>
      </c>
      <c r="E86" s="77"/>
    </row>
    <row r="87" spans="1:5" ht="15.75" thickBot="1" x14ac:dyDescent="0.3">
      <c r="A87" s="454" t="s">
        <v>91</v>
      </c>
      <c r="B87" s="452"/>
      <c r="C87" s="452"/>
      <c r="D87" s="453"/>
      <c r="E87" s="83"/>
    </row>
    <row r="88" spans="1:5" x14ac:dyDescent="0.25">
      <c r="A88" s="89">
        <v>5</v>
      </c>
      <c r="B88" s="455" t="s">
        <v>92</v>
      </c>
      <c r="C88" s="456"/>
      <c r="D88" s="110" t="s">
        <v>51</v>
      </c>
      <c r="E88" s="77"/>
    </row>
    <row r="89" spans="1:5" x14ac:dyDescent="0.25">
      <c r="A89" s="90" t="s">
        <v>32</v>
      </c>
      <c r="B89" s="446" t="s">
        <v>205</v>
      </c>
      <c r="C89" s="447"/>
      <c r="D89" s="108">
        <v>52.26</v>
      </c>
      <c r="E89" s="77"/>
    </row>
    <row r="90" spans="1:5" x14ac:dyDescent="0.25">
      <c r="A90" s="90" t="s">
        <v>34</v>
      </c>
      <c r="B90" s="446" t="s">
        <v>314</v>
      </c>
      <c r="C90" s="447"/>
      <c r="D90" s="364">
        <v>505.62</v>
      </c>
      <c r="E90" s="77"/>
    </row>
    <row r="91" spans="1:5" ht="15.75" thickBot="1" x14ac:dyDescent="0.3">
      <c r="A91" s="504" t="s">
        <v>53</v>
      </c>
      <c r="B91" s="449"/>
      <c r="C91" s="450"/>
      <c r="D91" s="124">
        <f>SUM(D89:D90)</f>
        <v>557.88</v>
      </c>
      <c r="E91" s="77"/>
    </row>
    <row r="92" spans="1:5" ht="15.75" thickBot="1" x14ac:dyDescent="0.3">
      <c r="A92" s="454" t="s">
        <v>290</v>
      </c>
      <c r="B92" s="452"/>
      <c r="C92" s="452"/>
      <c r="D92" s="453"/>
      <c r="E92" s="77"/>
    </row>
    <row r="93" spans="1:5" x14ac:dyDescent="0.25">
      <c r="A93" s="89">
        <v>6</v>
      </c>
      <c r="B93" s="89" t="s">
        <v>93</v>
      </c>
      <c r="C93" s="89" t="s">
        <v>60</v>
      </c>
      <c r="D93" s="110" t="s">
        <v>51</v>
      </c>
      <c r="E93" s="77"/>
    </row>
    <row r="94" spans="1:5" x14ac:dyDescent="0.25">
      <c r="A94" s="90" t="s">
        <v>32</v>
      </c>
      <c r="B94" s="92" t="s">
        <v>94</v>
      </c>
      <c r="C94" s="152">
        <v>0.05</v>
      </c>
      <c r="D94" s="108">
        <f>C94*D108</f>
        <v>207.07460710988258</v>
      </c>
      <c r="E94" s="82" t="s">
        <v>154</v>
      </c>
    </row>
    <row r="95" spans="1:5" x14ac:dyDescent="0.25">
      <c r="A95" s="90" t="s">
        <v>34</v>
      </c>
      <c r="B95" s="92" t="s">
        <v>95</v>
      </c>
      <c r="C95" s="152">
        <v>0.1</v>
      </c>
      <c r="D95" s="108">
        <f>C95*(D94+D108)</f>
        <v>434.85667493075346</v>
      </c>
      <c r="E95" s="82" t="s">
        <v>282</v>
      </c>
    </row>
    <row r="96" spans="1:5" x14ac:dyDescent="0.25">
      <c r="A96" s="90" t="s">
        <v>37</v>
      </c>
      <c r="B96" s="92" t="s">
        <v>96</v>
      </c>
      <c r="C96" s="153">
        <f>SUM(C97:C99)</f>
        <v>5.6499999999999995E-2</v>
      </c>
      <c r="D96" s="108">
        <f>(D17+D51+D60+D86+D91+D94+D95)*(C97+C98+C99)/(1-(C97+C98+C99))</f>
        <v>286.44771962847193</v>
      </c>
      <c r="E96" s="82" t="s">
        <v>164</v>
      </c>
    </row>
    <row r="97" spans="1:5" x14ac:dyDescent="0.25">
      <c r="A97" s="90" t="s">
        <v>230</v>
      </c>
      <c r="B97" s="93" t="s">
        <v>235</v>
      </c>
      <c r="C97" s="153">
        <v>6.4999999999999997E-3</v>
      </c>
      <c r="D97" s="108">
        <f>C97*D110</f>
        <v>32.954162435133938</v>
      </c>
      <c r="E97" s="77"/>
    </row>
    <row r="98" spans="1:5" x14ac:dyDescent="0.25">
      <c r="A98" s="90" t="s">
        <v>231</v>
      </c>
      <c r="B98" s="93" t="s">
        <v>234</v>
      </c>
      <c r="C98" s="153">
        <v>0.03</v>
      </c>
      <c r="D98" s="108">
        <f>C98*D110</f>
        <v>152.09613431600278</v>
      </c>
      <c r="E98" s="77"/>
    </row>
    <row r="99" spans="1:5" x14ac:dyDescent="0.25">
      <c r="A99" s="90" t="s">
        <v>232</v>
      </c>
      <c r="B99" s="90" t="s">
        <v>233</v>
      </c>
      <c r="C99" s="154">
        <v>0.02</v>
      </c>
      <c r="D99" s="108">
        <f>C99*D110</f>
        <v>101.3974228773352</v>
      </c>
      <c r="E99" s="77"/>
    </row>
    <row r="100" spans="1:5" ht="15.75" thickBot="1" x14ac:dyDescent="0.3">
      <c r="A100" s="504" t="s">
        <v>53</v>
      </c>
      <c r="B100" s="450"/>
      <c r="C100" s="286">
        <f>SUM(C94:C96)</f>
        <v>0.20650000000000002</v>
      </c>
      <c r="D100" s="124">
        <f>SUM(D94:D96)</f>
        <v>928.37900166910799</v>
      </c>
      <c r="E100" s="77"/>
    </row>
    <row r="101" spans="1:5" ht="15.75" thickBot="1" x14ac:dyDescent="0.3">
      <c r="A101" s="454" t="s">
        <v>97</v>
      </c>
      <c r="B101" s="452"/>
      <c r="C101" s="452"/>
      <c r="D101" s="453"/>
      <c r="E101" s="77"/>
    </row>
    <row r="102" spans="1:5" x14ac:dyDescent="0.25">
      <c r="A102" s="455" t="s">
        <v>98</v>
      </c>
      <c r="B102" s="500"/>
      <c r="C102" s="456"/>
      <c r="D102" s="110" t="s">
        <v>51</v>
      </c>
      <c r="E102" s="77"/>
    </row>
    <row r="103" spans="1:5" x14ac:dyDescent="0.25">
      <c r="A103" s="90" t="s">
        <v>32</v>
      </c>
      <c r="B103" s="435" t="s">
        <v>49</v>
      </c>
      <c r="C103" s="436"/>
      <c r="D103" s="108">
        <f>D17</f>
        <v>1480.7209090909091</v>
      </c>
      <c r="E103" s="77"/>
    </row>
    <row r="104" spans="1:5" x14ac:dyDescent="0.25">
      <c r="A104" s="90" t="s">
        <v>34</v>
      </c>
      <c r="B104" s="435" t="s">
        <v>99</v>
      </c>
      <c r="C104" s="436"/>
      <c r="D104" s="108">
        <f>D51</f>
        <v>1759.5803839512728</v>
      </c>
      <c r="E104" s="77"/>
    </row>
    <row r="105" spans="1:5" x14ac:dyDescent="0.25">
      <c r="A105" s="90" t="s">
        <v>37</v>
      </c>
      <c r="B105" s="435" t="s">
        <v>100</v>
      </c>
      <c r="C105" s="436"/>
      <c r="D105" s="108">
        <f>D60</f>
        <v>103.63935822954545</v>
      </c>
      <c r="E105" s="77"/>
    </row>
    <row r="106" spans="1:5" x14ac:dyDescent="0.25">
      <c r="A106" s="90" t="s">
        <v>52</v>
      </c>
      <c r="B106" s="435" t="s">
        <v>101</v>
      </c>
      <c r="C106" s="436"/>
      <c r="D106" s="108">
        <f>D86</f>
        <v>239.67149092592459</v>
      </c>
      <c r="E106" s="77"/>
    </row>
    <row r="107" spans="1:5" x14ac:dyDescent="0.25">
      <c r="A107" s="90" t="s">
        <v>39</v>
      </c>
      <c r="B107" s="435" t="s">
        <v>102</v>
      </c>
      <c r="C107" s="436"/>
      <c r="D107" s="108">
        <f>D91</f>
        <v>557.88</v>
      </c>
      <c r="E107" s="77"/>
    </row>
    <row r="108" spans="1:5" ht="15" customHeight="1" x14ac:dyDescent="0.25">
      <c r="A108" s="91" t="s">
        <v>40</v>
      </c>
      <c r="B108" s="444" t="s">
        <v>103</v>
      </c>
      <c r="C108" s="445"/>
      <c r="D108" s="109">
        <f>SUM(D103:D107)</f>
        <v>4141.4921421976514</v>
      </c>
      <c r="E108" s="82" t="s">
        <v>169</v>
      </c>
    </row>
    <row r="109" spans="1:5" x14ac:dyDescent="0.25">
      <c r="A109" s="90" t="s">
        <v>41</v>
      </c>
      <c r="B109" s="435" t="s">
        <v>104</v>
      </c>
      <c r="C109" s="436"/>
      <c r="D109" s="108">
        <f>D100</f>
        <v>928.37900166910799</v>
      </c>
      <c r="E109" s="77"/>
    </row>
    <row r="110" spans="1:5" ht="15.75" thickBot="1" x14ac:dyDescent="0.3">
      <c r="A110" s="437" t="s">
        <v>105</v>
      </c>
      <c r="B110" s="438"/>
      <c r="C110" s="439"/>
      <c r="D110" s="114">
        <f>SUM(D108+D109)</f>
        <v>5069.8711438667597</v>
      </c>
      <c r="E110" s="82" t="s">
        <v>170</v>
      </c>
    </row>
    <row r="111" spans="1:5" x14ac:dyDescent="0.25">
      <c r="A111" s="274"/>
      <c r="B111" s="275"/>
      <c r="C111" s="254" t="s">
        <v>109</v>
      </c>
      <c r="D111" s="155">
        <v>4</v>
      </c>
      <c r="E111" s="77"/>
    </row>
    <row r="112" spans="1:5" x14ac:dyDescent="0.25">
      <c r="A112" s="156"/>
      <c r="B112" s="276"/>
      <c r="C112" s="81" t="s">
        <v>106</v>
      </c>
      <c r="D112" s="129">
        <f>D111*D110</f>
        <v>20279.484575467039</v>
      </c>
      <c r="E112" s="82" t="s">
        <v>195</v>
      </c>
    </row>
    <row r="113" spans="1:5" x14ac:dyDescent="0.25">
      <c r="A113" s="156"/>
      <c r="B113" s="276"/>
      <c r="C113" s="254" t="s">
        <v>108</v>
      </c>
      <c r="D113" s="157">
        <v>12</v>
      </c>
      <c r="E113" s="77"/>
    </row>
    <row r="114" spans="1:5" ht="15.75" thickBot="1" x14ac:dyDescent="0.3">
      <c r="A114" s="156"/>
      <c r="B114" s="276"/>
      <c r="C114" s="84" t="s">
        <v>107</v>
      </c>
      <c r="D114" s="279">
        <f>D113*D112</f>
        <v>243353.81490560446</v>
      </c>
      <c r="E114" s="82" t="s">
        <v>174</v>
      </c>
    </row>
    <row r="115" spans="1:5" ht="15" customHeight="1" x14ac:dyDescent="0.25">
      <c r="C115" s="281"/>
    </row>
  </sheetData>
  <mergeCells count="71">
    <mergeCell ref="B90:C90"/>
    <mergeCell ref="B89:C89"/>
    <mergeCell ref="A91:C91"/>
    <mergeCell ref="A100:B100"/>
    <mergeCell ref="B108:C108"/>
    <mergeCell ref="A36:B36"/>
    <mergeCell ref="B44:C44"/>
    <mergeCell ref="B43:C43"/>
    <mergeCell ref="B42:C42"/>
    <mergeCell ref="A60:B60"/>
    <mergeCell ref="B38:C38"/>
    <mergeCell ref="A45:C45"/>
    <mergeCell ref="A46:D46"/>
    <mergeCell ref="B47:C47"/>
    <mergeCell ref="A69:D69"/>
    <mergeCell ref="A82:D82"/>
    <mergeCell ref="B48:C48"/>
    <mergeCell ref="A52:D52"/>
    <mergeCell ref="B49:C49"/>
    <mergeCell ref="B50:C50"/>
    <mergeCell ref="B62:C62"/>
    <mergeCell ref="B63:C63"/>
    <mergeCell ref="B65:C65"/>
    <mergeCell ref="B66:C66"/>
    <mergeCell ref="A77:B77"/>
    <mergeCell ref="B84:C84"/>
    <mergeCell ref="B85:C85"/>
    <mergeCell ref="B79:C79"/>
    <mergeCell ref="B80:C80"/>
    <mergeCell ref="A81:C81"/>
    <mergeCell ref="B83:C83"/>
    <mergeCell ref="B109:C109"/>
    <mergeCell ref="A110:C110"/>
    <mergeCell ref="A78:D78"/>
    <mergeCell ref="A101:D101"/>
    <mergeCell ref="A61:D61"/>
    <mergeCell ref="A67:C67"/>
    <mergeCell ref="A68:D68"/>
    <mergeCell ref="A92:D92"/>
    <mergeCell ref="B103:C103"/>
    <mergeCell ref="B104:C104"/>
    <mergeCell ref="B105:C105"/>
    <mergeCell ref="B106:C106"/>
    <mergeCell ref="B107:C107"/>
    <mergeCell ref="A87:D87"/>
    <mergeCell ref="A86:C86"/>
    <mergeCell ref="B88:C88"/>
    <mergeCell ref="A1:D1"/>
    <mergeCell ref="B5:C5"/>
    <mergeCell ref="B6:C6"/>
    <mergeCell ref="A10:D10"/>
    <mergeCell ref="A2:D2"/>
    <mergeCell ref="B3:C3"/>
    <mergeCell ref="B4:C4"/>
    <mergeCell ref="A7:D7"/>
    <mergeCell ref="B11:C11"/>
    <mergeCell ref="B12:C12"/>
    <mergeCell ref="B13:C13"/>
    <mergeCell ref="A102:C102"/>
    <mergeCell ref="B8:C8"/>
    <mergeCell ref="B9:C9"/>
    <mergeCell ref="A25:C25"/>
    <mergeCell ref="A37:D37"/>
    <mergeCell ref="A14:D14"/>
    <mergeCell ref="B15:C15"/>
    <mergeCell ref="B16:C16"/>
    <mergeCell ref="A18:D18"/>
    <mergeCell ref="A26:D26"/>
    <mergeCell ref="A17:C17"/>
    <mergeCell ref="A19:D19"/>
    <mergeCell ref="A51:C51"/>
  </mergeCells>
  <pageMargins left="0.511811024" right="0.511811024" top="0.78740157499999996" bottom="0.78740157499999996" header="0.31496062000000002" footer="0.31496062000000002"/>
  <pageSetup paperSize="9" scale="6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8C798-CBD3-4556-9F3F-CE3CB24E01FB}">
  <sheetPr>
    <pageSetUpPr fitToPage="1"/>
  </sheetPr>
  <dimension ref="A1:F115"/>
  <sheetViews>
    <sheetView zoomScale="115" zoomScaleNormal="115" workbookViewId="0">
      <selection sqref="A1:D1"/>
    </sheetView>
  </sheetViews>
  <sheetFormatPr defaultRowHeight="15" x14ac:dyDescent="0.25"/>
  <cols>
    <col min="1" max="1" width="5.85546875" customWidth="1"/>
    <col min="2" max="2" width="63.140625" customWidth="1"/>
    <col min="3" max="3" width="25.7109375" customWidth="1"/>
    <col min="4" max="4" width="42.140625" customWidth="1"/>
    <col min="5" max="5" width="80.85546875" style="77" bestFit="1" customWidth="1"/>
  </cols>
  <sheetData>
    <row r="1" spans="1:6" ht="15.75" thickBot="1" x14ac:dyDescent="0.3">
      <c r="A1" s="473" t="s">
        <v>30</v>
      </c>
      <c r="B1" s="473"/>
      <c r="C1" s="473"/>
      <c r="D1" s="474"/>
      <c r="E1" s="79" t="s">
        <v>176</v>
      </c>
    </row>
    <row r="2" spans="1:6" ht="15.75" thickBot="1" x14ac:dyDescent="0.3">
      <c r="A2" s="493" t="s">
        <v>31</v>
      </c>
      <c r="B2" s="493"/>
      <c r="C2" s="493"/>
      <c r="D2" s="493"/>
      <c r="E2" s="80" t="s">
        <v>134</v>
      </c>
    </row>
    <row r="3" spans="1:6" x14ac:dyDescent="0.25">
      <c r="A3" s="98" t="s">
        <v>32</v>
      </c>
      <c r="B3" s="494" t="s">
        <v>33</v>
      </c>
      <c r="C3" s="494"/>
      <c r="D3" s="99"/>
      <c r="E3" s="76" t="s">
        <v>135</v>
      </c>
    </row>
    <row r="4" spans="1:6" x14ac:dyDescent="0.25">
      <c r="A4" s="90" t="s">
        <v>34</v>
      </c>
      <c r="B4" s="495" t="s">
        <v>35</v>
      </c>
      <c r="C4" s="495"/>
      <c r="D4" s="100" t="s">
        <v>36</v>
      </c>
      <c r="E4" s="76" t="s">
        <v>136</v>
      </c>
    </row>
    <row r="5" spans="1:6" x14ac:dyDescent="0.25">
      <c r="A5" s="96" t="s">
        <v>37</v>
      </c>
      <c r="B5" s="496" t="s">
        <v>38</v>
      </c>
      <c r="C5" s="496"/>
      <c r="D5" s="100" t="s">
        <v>225</v>
      </c>
      <c r="E5" s="81" t="s">
        <v>163</v>
      </c>
    </row>
    <row r="6" spans="1:6" ht="15.75" thickBot="1" x14ac:dyDescent="0.3">
      <c r="A6" s="101" t="s">
        <v>52</v>
      </c>
      <c r="B6" s="492" t="s">
        <v>43</v>
      </c>
      <c r="C6" s="492"/>
      <c r="D6" s="102" t="s">
        <v>44</v>
      </c>
      <c r="E6" s="76" t="s">
        <v>153</v>
      </c>
    </row>
    <row r="7" spans="1:6" ht="15.75" thickBot="1" x14ac:dyDescent="0.3">
      <c r="A7" s="478" t="s">
        <v>45</v>
      </c>
      <c r="B7" s="478"/>
      <c r="C7" s="478"/>
      <c r="D7" s="478"/>
      <c r="E7" s="84" t="s">
        <v>155</v>
      </c>
    </row>
    <row r="8" spans="1:6" ht="15" customHeight="1" x14ac:dyDescent="0.25">
      <c r="A8" s="90" t="s">
        <v>32</v>
      </c>
      <c r="B8" s="440" t="s">
        <v>46</v>
      </c>
      <c r="C8" s="441"/>
      <c r="D8" s="253" t="s">
        <v>126</v>
      </c>
      <c r="E8" s="85" t="s">
        <v>171</v>
      </c>
    </row>
    <row r="9" spans="1:6" ht="15.75" customHeight="1" thickBot="1" x14ac:dyDescent="0.3">
      <c r="A9" s="101" t="s">
        <v>34</v>
      </c>
      <c r="B9" s="442" t="s">
        <v>118</v>
      </c>
      <c r="C9" s="443"/>
      <c r="D9" s="104" t="s">
        <v>125</v>
      </c>
      <c r="E9" s="87" t="s">
        <v>173</v>
      </c>
    </row>
    <row r="10" spans="1:6" ht="15.75" thickBot="1" x14ac:dyDescent="0.3">
      <c r="A10" s="478" t="s">
        <v>47</v>
      </c>
      <c r="B10" s="478"/>
      <c r="C10" s="478"/>
      <c r="D10" s="478"/>
      <c r="E10" s="81" t="s">
        <v>175</v>
      </c>
    </row>
    <row r="11" spans="1:6" x14ac:dyDescent="0.25">
      <c r="A11" s="90">
        <v>1</v>
      </c>
      <c r="B11" s="498" t="s">
        <v>319</v>
      </c>
      <c r="C11" s="499"/>
      <c r="D11" s="105">
        <v>1861.67</v>
      </c>
      <c r="E11" s="81" t="s">
        <v>283</v>
      </c>
    </row>
    <row r="12" spans="1:6" x14ac:dyDescent="0.25">
      <c r="A12" s="96">
        <v>2</v>
      </c>
      <c r="B12" s="496" t="s">
        <v>128</v>
      </c>
      <c r="C12" s="496"/>
      <c r="D12" s="103" t="s">
        <v>126</v>
      </c>
      <c r="F12" s="77"/>
    </row>
    <row r="13" spans="1:6" ht="15.75" thickBot="1" x14ac:dyDescent="0.3">
      <c r="A13" s="96">
        <v>3</v>
      </c>
      <c r="B13" s="496" t="s">
        <v>48</v>
      </c>
      <c r="C13" s="496"/>
      <c r="D13" s="105">
        <v>1621</v>
      </c>
    </row>
    <row r="14" spans="1:6" ht="15.75" thickBot="1" x14ac:dyDescent="0.3">
      <c r="A14" s="478" t="s">
        <v>289</v>
      </c>
      <c r="B14" s="478"/>
      <c r="C14" s="478"/>
      <c r="D14" s="478"/>
    </row>
    <row r="15" spans="1:6" x14ac:dyDescent="0.25">
      <c r="A15" s="106">
        <v>1</v>
      </c>
      <c r="B15" s="497" t="s">
        <v>50</v>
      </c>
      <c r="C15" s="497"/>
      <c r="D15" s="107" t="s">
        <v>51</v>
      </c>
    </row>
    <row r="16" spans="1:6" x14ac:dyDescent="0.25">
      <c r="A16" s="90" t="s">
        <v>32</v>
      </c>
      <c r="B16" s="435" t="s">
        <v>179</v>
      </c>
      <c r="C16" s="436"/>
      <c r="D16" s="108">
        <f>D11/220*180</f>
        <v>1523.1845454545457</v>
      </c>
      <c r="E16" s="82" t="s">
        <v>131</v>
      </c>
    </row>
    <row r="17" spans="1:5" ht="15.75" thickBot="1" x14ac:dyDescent="0.3">
      <c r="A17" s="497" t="s">
        <v>53</v>
      </c>
      <c r="B17" s="497"/>
      <c r="C17" s="497"/>
      <c r="D17" s="109">
        <f>SUM(D16:D16)</f>
        <v>1523.1845454545457</v>
      </c>
    </row>
    <row r="18" spans="1:5" ht="15.75" thickBot="1" x14ac:dyDescent="0.3">
      <c r="A18" s="478" t="s">
        <v>160</v>
      </c>
      <c r="B18" s="478"/>
      <c r="C18" s="478"/>
      <c r="D18" s="478"/>
    </row>
    <row r="19" spans="1:5" ht="15.75" thickBot="1" x14ac:dyDescent="0.3">
      <c r="A19" s="479" t="s">
        <v>161</v>
      </c>
      <c r="B19" s="479"/>
      <c r="C19" s="479"/>
      <c r="D19" s="480"/>
    </row>
    <row r="20" spans="1:5" x14ac:dyDescent="0.25">
      <c r="A20" s="89" t="s">
        <v>54</v>
      </c>
      <c r="B20" s="89" t="s">
        <v>55</v>
      </c>
      <c r="C20" s="97" t="s">
        <v>60</v>
      </c>
      <c r="D20" s="110" t="s">
        <v>51</v>
      </c>
    </row>
    <row r="21" spans="1:5" x14ac:dyDescent="0.25">
      <c r="A21" s="111" t="s">
        <v>32</v>
      </c>
      <c r="B21" s="111" t="s">
        <v>56</v>
      </c>
      <c r="C21" s="112">
        <v>8.3299999999999999E-2</v>
      </c>
      <c r="D21" s="113">
        <f>C21*D17</f>
        <v>126.88127263636366</v>
      </c>
    </row>
    <row r="22" spans="1:5" x14ac:dyDescent="0.25">
      <c r="A22" s="111" t="s">
        <v>34</v>
      </c>
      <c r="B22" s="111" t="s">
        <v>57</v>
      </c>
      <c r="C22" s="112">
        <v>2.7799999999999998E-2</v>
      </c>
      <c r="D22" s="113">
        <f>SUM(D17*C22)</f>
        <v>42.344530363636366</v>
      </c>
    </row>
    <row r="23" spans="1:5" x14ac:dyDescent="0.25">
      <c r="A23" s="277" t="s">
        <v>37</v>
      </c>
      <c r="B23" s="277" t="s">
        <v>111</v>
      </c>
      <c r="C23" s="112">
        <f>SUM(C21+C22)</f>
        <v>0.1111</v>
      </c>
      <c r="D23" s="114">
        <f>SUM(D21:D22)</f>
        <v>169.22580300000004</v>
      </c>
    </row>
    <row r="24" spans="1:5" x14ac:dyDescent="0.25">
      <c r="A24" s="111" t="s">
        <v>52</v>
      </c>
      <c r="B24" s="111" t="s">
        <v>110</v>
      </c>
      <c r="C24" s="115">
        <f>SUM(C28:C35)</f>
        <v>0.36800000000000005</v>
      </c>
      <c r="D24" s="113">
        <f>SUM(D23*C24)</f>
        <v>62.275095504000021</v>
      </c>
    </row>
    <row r="25" spans="1:5" ht="15.75" thickBot="1" x14ac:dyDescent="0.3">
      <c r="A25" s="481" t="s">
        <v>53</v>
      </c>
      <c r="B25" s="482"/>
      <c r="C25" s="483"/>
      <c r="D25" s="117">
        <f>SUM(D23+D24)</f>
        <v>231.50089850400008</v>
      </c>
    </row>
    <row r="26" spans="1:5" ht="15.75" thickBot="1" x14ac:dyDescent="0.3">
      <c r="A26" s="484" t="s">
        <v>286</v>
      </c>
      <c r="B26" s="484"/>
      <c r="C26" s="484"/>
      <c r="D26" s="485"/>
      <c r="E26" s="83"/>
    </row>
    <row r="27" spans="1:5" x14ac:dyDescent="0.25">
      <c r="A27" s="97" t="s">
        <v>58</v>
      </c>
      <c r="B27" s="97" t="s">
        <v>59</v>
      </c>
      <c r="C27" s="97" t="s">
        <v>60</v>
      </c>
      <c r="D27" s="118" t="s">
        <v>51</v>
      </c>
    </row>
    <row r="28" spans="1:5" x14ac:dyDescent="0.25">
      <c r="A28" s="119" t="s">
        <v>32</v>
      </c>
      <c r="B28" s="119" t="s">
        <v>61</v>
      </c>
      <c r="C28" s="115">
        <v>0.2</v>
      </c>
      <c r="D28" s="108">
        <f>D17*C28</f>
        <v>304.63690909090917</v>
      </c>
    </row>
    <row r="29" spans="1:5" x14ac:dyDescent="0.25">
      <c r="A29" s="119" t="s">
        <v>34</v>
      </c>
      <c r="B29" s="119" t="s">
        <v>62</v>
      </c>
      <c r="C29" s="115">
        <v>2.5000000000000001E-2</v>
      </c>
      <c r="D29" s="108">
        <f>D17*C29</f>
        <v>38.079613636363646</v>
      </c>
    </row>
    <row r="30" spans="1:5" x14ac:dyDescent="0.25">
      <c r="A30" s="119" t="s">
        <v>37</v>
      </c>
      <c r="B30" s="120" t="s">
        <v>127</v>
      </c>
      <c r="C30" s="121">
        <v>0.03</v>
      </c>
      <c r="D30" s="108">
        <f>D17*C30</f>
        <v>45.695536363636371</v>
      </c>
    </row>
    <row r="31" spans="1:5" x14ac:dyDescent="0.25">
      <c r="A31" s="119" t="s">
        <v>52</v>
      </c>
      <c r="B31" s="119" t="s">
        <v>63</v>
      </c>
      <c r="C31" s="115">
        <v>1.4999999999999999E-2</v>
      </c>
      <c r="D31" s="108">
        <f>D17*C31</f>
        <v>22.847768181818186</v>
      </c>
    </row>
    <row r="32" spans="1:5" x14ac:dyDescent="0.25">
      <c r="A32" s="119" t="s">
        <v>39</v>
      </c>
      <c r="B32" s="119" t="s">
        <v>64</v>
      </c>
      <c r="C32" s="115">
        <v>0.01</v>
      </c>
      <c r="D32" s="108">
        <f>D17*C32</f>
        <v>15.231845454545457</v>
      </c>
    </row>
    <row r="33" spans="1:5" x14ac:dyDescent="0.25">
      <c r="A33" s="119" t="s">
        <v>40</v>
      </c>
      <c r="B33" s="119" t="s">
        <v>65</v>
      </c>
      <c r="C33" s="115">
        <v>6.0000000000000001E-3</v>
      </c>
      <c r="D33" s="108">
        <f>D17*C33</f>
        <v>9.1391072727272746</v>
      </c>
    </row>
    <row r="34" spans="1:5" x14ac:dyDescent="0.25">
      <c r="A34" s="119" t="s">
        <v>41</v>
      </c>
      <c r="B34" s="119" t="s">
        <v>66</v>
      </c>
      <c r="C34" s="115">
        <v>2E-3</v>
      </c>
      <c r="D34" s="108">
        <f>D17*C34</f>
        <v>3.0463690909090917</v>
      </c>
    </row>
    <row r="35" spans="1:5" x14ac:dyDescent="0.25">
      <c r="A35" s="119" t="s">
        <v>42</v>
      </c>
      <c r="B35" s="119" t="s">
        <v>67</v>
      </c>
      <c r="C35" s="115">
        <v>0.08</v>
      </c>
      <c r="D35" s="108">
        <f>D17*C35</f>
        <v>121.85476363636366</v>
      </c>
    </row>
    <row r="36" spans="1:5" ht="15.75" thickBot="1" x14ac:dyDescent="0.3">
      <c r="A36" s="122"/>
      <c r="B36" s="123" t="s">
        <v>53</v>
      </c>
      <c r="C36" s="286">
        <f>SUM(C28:C35)</f>
        <v>0.36800000000000005</v>
      </c>
      <c r="D36" s="124">
        <f>SUM(D28:D35)</f>
        <v>560.53191272727292</v>
      </c>
    </row>
    <row r="37" spans="1:5" ht="15.75" thickBot="1" x14ac:dyDescent="0.3">
      <c r="A37" s="488" t="s">
        <v>287</v>
      </c>
      <c r="B37" s="488"/>
      <c r="C37" s="488"/>
      <c r="D37" s="489"/>
    </row>
    <row r="38" spans="1:5" x14ac:dyDescent="0.25">
      <c r="A38" s="125" t="s">
        <v>68</v>
      </c>
      <c r="B38" s="490" t="s">
        <v>69</v>
      </c>
      <c r="C38" s="490"/>
      <c r="D38" s="126" t="s">
        <v>51</v>
      </c>
    </row>
    <row r="39" spans="1:5" x14ac:dyDescent="0.25">
      <c r="A39" s="90" t="s">
        <v>32</v>
      </c>
      <c r="B39" s="127" t="s">
        <v>137</v>
      </c>
      <c r="C39" s="128">
        <v>7.0000000000000007E-2</v>
      </c>
      <c r="D39" s="129">
        <f>D17*7%</f>
        <v>106.62291818181821</v>
      </c>
      <c r="E39" s="82" t="s">
        <v>133</v>
      </c>
    </row>
    <row r="40" spans="1:5" x14ac:dyDescent="0.25">
      <c r="A40" s="90" t="s">
        <v>34</v>
      </c>
      <c r="B40" s="93" t="s">
        <v>140</v>
      </c>
      <c r="C40" s="131">
        <v>27.12</v>
      </c>
      <c r="D40" s="132">
        <f>(C40*22)*0.99</f>
        <v>590.67359999999996</v>
      </c>
      <c r="E40" s="82" t="s">
        <v>132</v>
      </c>
    </row>
    <row r="41" spans="1:5" x14ac:dyDescent="0.25">
      <c r="A41" s="90" t="s">
        <v>37</v>
      </c>
      <c r="B41" s="90" t="s">
        <v>129</v>
      </c>
      <c r="C41" s="130">
        <v>7.9</v>
      </c>
      <c r="D41" s="129">
        <f>(2*7.9*22)-(D17*6%)</f>
        <v>256.20892727272729</v>
      </c>
      <c r="E41" s="82" t="s">
        <v>130</v>
      </c>
    </row>
    <row r="42" spans="1:5" x14ac:dyDescent="0.25">
      <c r="A42" s="90" t="s">
        <v>52</v>
      </c>
      <c r="B42" s="503" t="s">
        <v>138</v>
      </c>
      <c r="C42" s="503"/>
      <c r="D42" s="365">
        <v>10.74</v>
      </c>
    </row>
    <row r="43" spans="1:5" x14ac:dyDescent="0.25">
      <c r="A43" s="90" t="s">
        <v>39</v>
      </c>
      <c r="B43" s="503" t="s">
        <v>139</v>
      </c>
      <c r="C43" s="503"/>
      <c r="D43" s="132">
        <v>11</v>
      </c>
    </row>
    <row r="44" spans="1:5" ht="16.5" customHeight="1" x14ac:dyDescent="0.25">
      <c r="A44" s="90" t="s">
        <v>40</v>
      </c>
      <c r="B44" s="503" t="s">
        <v>146</v>
      </c>
      <c r="C44" s="503"/>
      <c r="D44" s="108">
        <f>D17*1%</f>
        <v>15.231845454545457</v>
      </c>
      <c r="E44" s="82" t="s">
        <v>141</v>
      </c>
    </row>
    <row r="45" spans="1:5" ht="15.75" thickBot="1" x14ac:dyDescent="0.3">
      <c r="A45" s="469" t="s">
        <v>53</v>
      </c>
      <c r="B45" s="469"/>
      <c r="C45" s="469"/>
      <c r="D45" s="133">
        <f>SUM(D39:D44)</f>
        <v>990.47729090909093</v>
      </c>
    </row>
    <row r="46" spans="1:5" ht="15.75" thickBot="1" x14ac:dyDescent="0.3">
      <c r="A46" s="454" t="s">
        <v>159</v>
      </c>
      <c r="B46" s="452"/>
      <c r="C46" s="452"/>
      <c r="D46" s="453"/>
      <c r="E46" s="78"/>
    </row>
    <row r="47" spans="1:5" x14ac:dyDescent="0.25">
      <c r="A47" s="89">
        <v>2</v>
      </c>
      <c r="B47" s="491" t="s">
        <v>70</v>
      </c>
      <c r="C47" s="491"/>
      <c r="D47" s="110" t="s">
        <v>51</v>
      </c>
    </row>
    <row r="48" spans="1:5" x14ac:dyDescent="0.25">
      <c r="A48" s="90" t="s">
        <v>54</v>
      </c>
      <c r="B48" s="468" t="s">
        <v>71</v>
      </c>
      <c r="C48" s="468"/>
      <c r="D48" s="108">
        <f>D25</f>
        <v>231.50089850400008</v>
      </c>
    </row>
    <row r="49" spans="1:5" x14ac:dyDescent="0.25">
      <c r="A49" s="90" t="s">
        <v>58</v>
      </c>
      <c r="B49" s="468" t="s">
        <v>59</v>
      </c>
      <c r="C49" s="468"/>
      <c r="D49" s="108">
        <f>D36</f>
        <v>560.53191272727292</v>
      </c>
    </row>
    <row r="50" spans="1:5" x14ac:dyDescent="0.25">
      <c r="A50" s="90" t="s">
        <v>68</v>
      </c>
      <c r="B50" s="468" t="s">
        <v>69</v>
      </c>
      <c r="C50" s="468"/>
      <c r="D50" s="108">
        <f>D45</f>
        <v>990.47729090909093</v>
      </c>
    </row>
    <row r="51" spans="1:5" ht="15.75" thickBot="1" x14ac:dyDescent="0.3">
      <c r="A51" s="469" t="s">
        <v>53</v>
      </c>
      <c r="B51" s="469"/>
      <c r="C51" s="469"/>
      <c r="D51" s="124">
        <f>SUM(D48:D50)</f>
        <v>1782.5101021403639</v>
      </c>
    </row>
    <row r="52" spans="1:5" ht="15.75" thickBot="1" x14ac:dyDescent="0.3">
      <c r="A52" s="470" t="s">
        <v>288</v>
      </c>
      <c r="B52" s="471"/>
      <c r="C52" s="471"/>
      <c r="D52" s="471"/>
      <c r="E52" s="83"/>
    </row>
    <row r="53" spans="1:5" x14ac:dyDescent="0.25">
      <c r="A53" s="134">
        <v>3</v>
      </c>
      <c r="B53" s="89" t="s">
        <v>72</v>
      </c>
      <c r="C53" s="97" t="s">
        <v>60</v>
      </c>
      <c r="D53" s="110" t="s">
        <v>51</v>
      </c>
    </row>
    <row r="54" spans="1:5" x14ac:dyDescent="0.25">
      <c r="A54" s="111" t="s">
        <v>32</v>
      </c>
      <c r="B54" s="111" t="s">
        <v>73</v>
      </c>
      <c r="C54" s="135">
        <v>4.1700000000000001E-3</v>
      </c>
      <c r="D54" s="136">
        <f>D17*C54</f>
        <v>6.3516795545454556</v>
      </c>
      <c r="E54" s="82" t="s">
        <v>143</v>
      </c>
    </row>
    <row r="55" spans="1:5" x14ac:dyDescent="0.25">
      <c r="A55" s="111" t="s">
        <v>34</v>
      </c>
      <c r="B55" s="111" t="s">
        <v>74</v>
      </c>
      <c r="C55" s="137">
        <v>3.3399999999999999E-4</v>
      </c>
      <c r="D55" s="334">
        <f>D17*C55</f>
        <v>0.50874363818181823</v>
      </c>
      <c r="E55" s="82" t="s">
        <v>144</v>
      </c>
    </row>
    <row r="56" spans="1:5" x14ac:dyDescent="0.25">
      <c r="A56" s="138" t="s">
        <v>37</v>
      </c>
      <c r="B56" s="138" t="s">
        <v>75</v>
      </c>
      <c r="C56" s="139">
        <v>3.44E-2</v>
      </c>
      <c r="D56" s="140">
        <f>SUM(D17+D23)*C56</f>
        <v>58.218915986836372</v>
      </c>
      <c r="E56" s="82" t="s">
        <v>145</v>
      </c>
    </row>
    <row r="57" spans="1:5" x14ac:dyDescent="0.25">
      <c r="A57" s="111" t="s">
        <v>52</v>
      </c>
      <c r="B57" s="111" t="s">
        <v>76</v>
      </c>
      <c r="C57" s="141">
        <v>1.9400000000000001E-2</v>
      </c>
      <c r="D57" s="136">
        <f>D17*C57</f>
        <v>29.549780181818189</v>
      </c>
      <c r="E57" s="82" t="s">
        <v>284</v>
      </c>
    </row>
    <row r="58" spans="1:5" ht="15.75" customHeight="1" x14ac:dyDescent="0.25">
      <c r="A58" s="90" t="s">
        <v>39</v>
      </c>
      <c r="B58" s="90" t="s">
        <v>77</v>
      </c>
      <c r="C58" s="142">
        <v>7.1999999999999998E-3</v>
      </c>
      <c r="D58" s="143">
        <f>D17*C58</f>
        <v>10.966928727272728</v>
      </c>
      <c r="E58" s="82" t="s">
        <v>285</v>
      </c>
    </row>
    <row r="59" spans="1:5" x14ac:dyDescent="0.25">
      <c r="A59" s="138" t="s">
        <v>40</v>
      </c>
      <c r="B59" s="138" t="s">
        <v>78</v>
      </c>
      <c r="C59" s="139">
        <v>5.9999999999999995E-4</v>
      </c>
      <c r="D59" s="140">
        <f>(D17+D23)*C59</f>
        <v>1.0154462090727274</v>
      </c>
      <c r="E59" s="82" t="s">
        <v>281</v>
      </c>
    </row>
    <row r="60" spans="1:5" ht="15.75" thickBot="1" x14ac:dyDescent="0.3">
      <c r="A60" s="457" t="s">
        <v>53</v>
      </c>
      <c r="B60" s="466"/>
      <c r="C60" s="289">
        <f>SUM(C54:C59)</f>
        <v>6.610400000000001E-2</v>
      </c>
      <c r="D60" s="133">
        <f>SUM(D54:D59)</f>
        <v>106.61149429772729</v>
      </c>
    </row>
    <row r="61" spans="1:5" ht="15.75" thickBot="1" x14ac:dyDescent="0.3">
      <c r="A61" s="472" t="s">
        <v>158</v>
      </c>
      <c r="B61" s="473"/>
      <c r="C61" s="473"/>
      <c r="D61" s="474"/>
    </row>
    <row r="62" spans="1:5" x14ac:dyDescent="0.25">
      <c r="A62" s="144" t="s">
        <v>32</v>
      </c>
      <c r="B62" s="462" t="s">
        <v>112</v>
      </c>
      <c r="C62" s="463"/>
      <c r="D62" s="145">
        <f>D17</f>
        <v>1523.1845454545457</v>
      </c>
    </row>
    <row r="63" spans="1:5" x14ac:dyDescent="0.25">
      <c r="A63" s="111" t="s">
        <v>34</v>
      </c>
      <c r="B63" s="464" t="s">
        <v>99</v>
      </c>
      <c r="C63" s="465"/>
      <c r="D63" s="113">
        <f>D51</f>
        <v>1782.5101021403639</v>
      </c>
    </row>
    <row r="64" spans="1:5" x14ac:dyDescent="0.25">
      <c r="A64" s="138" t="s">
        <v>37</v>
      </c>
      <c r="B64" s="138" t="s">
        <v>113</v>
      </c>
      <c r="C64" s="146">
        <f>D62/12</f>
        <v>126.93204545454547</v>
      </c>
      <c r="D64" s="132">
        <f>C64*C36+C64</f>
        <v>173.64303818181821</v>
      </c>
    </row>
    <row r="65" spans="1:5" x14ac:dyDescent="0.25">
      <c r="A65" s="111" t="s">
        <v>52</v>
      </c>
      <c r="B65" s="464" t="s">
        <v>100</v>
      </c>
      <c r="C65" s="465"/>
      <c r="D65" s="113">
        <f>D60</f>
        <v>106.61149429772729</v>
      </c>
    </row>
    <row r="66" spans="1:5" x14ac:dyDescent="0.25">
      <c r="A66" s="111" t="s">
        <v>39</v>
      </c>
      <c r="B66" s="464" t="s">
        <v>114</v>
      </c>
      <c r="C66" s="465"/>
      <c r="D66" s="147">
        <f>-(D41+D40)</f>
        <v>-846.8825272727272</v>
      </c>
    </row>
    <row r="67" spans="1:5" ht="15.75" thickBot="1" x14ac:dyDescent="0.3">
      <c r="A67" s="475" t="s">
        <v>115</v>
      </c>
      <c r="B67" s="475"/>
      <c r="C67" s="475"/>
      <c r="D67" s="148">
        <f>SUM(D62:D66)</f>
        <v>2739.0666528017282</v>
      </c>
    </row>
    <row r="68" spans="1:5" ht="15.75" thickBot="1" x14ac:dyDescent="0.3">
      <c r="A68" s="476" t="s">
        <v>79</v>
      </c>
      <c r="B68" s="471"/>
      <c r="C68" s="471"/>
      <c r="D68" s="477"/>
    </row>
    <row r="69" spans="1:5" ht="15.75" thickBot="1" x14ac:dyDescent="0.3">
      <c r="A69" s="454" t="s">
        <v>80</v>
      </c>
      <c r="B69" s="452"/>
      <c r="C69" s="452"/>
      <c r="D69" s="453"/>
    </row>
    <row r="70" spans="1:5" x14ac:dyDescent="0.25">
      <c r="A70" s="89" t="s">
        <v>81</v>
      </c>
      <c r="B70" s="89" t="s">
        <v>82</v>
      </c>
      <c r="C70" s="97" t="s">
        <v>60</v>
      </c>
      <c r="D70" s="110" t="s">
        <v>51</v>
      </c>
    </row>
    <row r="71" spans="1:5" x14ac:dyDescent="0.25">
      <c r="A71" s="111" t="s">
        <v>32</v>
      </c>
      <c r="B71" s="90" t="s">
        <v>83</v>
      </c>
      <c r="C71" s="115">
        <v>8.3299999999999999E-2</v>
      </c>
      <c r="D71" s="113">
        <f>D67*C71</f>
        <v>228.16425217838395</v>
      </c>
      <c r="E71" s="82" t="s">
        <v>147</v>
      </c>
    </row>
    <row r="72" spans="1:5" x14ac:dyDescent="0.25">
      <c r="A72" s="111" t="s">
        <v>34</v>
      </c>
      <c r="B72" s="90" t="s">
        <v>116</v>
      </c>
      <c r="C72" s="149">
        <v>2.2200000000000002E-3</v>
      </c>
      <c r="D72" s="113">
        <f>D67*C72</f>
        <v>6.0807279692198373</v>
      </c>
      <c r="E72" s="82" t="s">
        <v>148</v>
      </c>
    </row>
    <row r="73" spans="1:5" x14ac:dyDescent="0.25">
      <c r="A73" s="111" t="s">
        <v>37</v>
      </c>
      <c r="B73" s="90" t="s">
        <v>84</v>
      </c>
      <c r="C73" s="149">
        <v>2.0000000000000001E-4</v>
      </c>
      <c r="D73" s="113">
        <f>D67*C73</f>
        <v>0.54781333056034565</v>
      </c>
      <c r="E73" s="82" t="s">
        <v>149</v>
      </c>
    </row>
    <row r="74" spans="1:5" x14ac:dyDescent="0.25">
      <c r="A74" s="111" t="s">
        <v>52</v>
      </c>
      <c r="B74" s="90" t="s">
        <v>85</v>
      </c>
      <c r="C74" s="149">
        <v>2.7999999999999998E-4</v>
      </c>
      <c r="D74" s="113">
        <f>D67*C74</f>
        <v>0.76693866278448386</v>
      </c>
      <c r="E74" s="82" t="s">
        <v>150</v>
      </c>
    </row>
    <row r="75" spans="1:5" x14ac:dyDescent="0.25">
      <c r="A75" s="111" t="s">
        <v>39</v>
      </c>
      <c r="B75" s="90" t="s">
        <v>117</v>
      </c>
      <c r="C75" s="149">
        <v>3.5999999999999999E-3</v>
      </c>
      <c r="D75" s="113">
        <f>D67*C75</f>
        <v>9.8606399500862221</v>
      </c>
      <c r="E75" s="82" t="s">
        <v>151</v>
      </c>
    </row>
    <row r="76" spans="1:5" x14ac:dyDescent="0.25">
      <c r="A76" s="111" t="s">
        <v>40</v>
      </c>
      <c r="B76" s="90" t="s">
        <v>86</v>
      </c>
      <c r="C76" s="149">
        <v>3.8999999999999999E-4</v>
      </c>
      <c r="D76" s="113">
        <f>D67*C76</f>
        <v>1.068235994592674</v>
      </c>
      <c r="E76" s="82" t="s">
        <v>152</v>
      </c>
    </row>
    <row r="77" spans="1:5" ht="15.75" thickBot="1" x14ac:dyDescent="0.3">
      <c r="A77" s="457" t="s">
        <v>53</v>
      </c>
      <c r="B77" s="466"/>
      <c r="C77" s="289">
        <f>+SUM(C71:C76)</f>
        <v>8.9990000000000014E-2</v>
      </c>
      <c r="D77" s="133">
        <f>SUM(D71:D76)</f>
        <v>246.48860808562753</v>
      </c>
    </row>
    <row r="78" spans="1:5" ht="15.75" thickBot="1" x14ac:dyDescent="0.3">
      <c r="A78" s="459" t="s">
        <v>156</v>
      </c>
      <c r="B78" s="460"/>
      <c r="C78" s="460"/>
      <c r="D78" s="461"/>
    </row>
    <row r="79" spans="1:5" x14ac:dyDescent="0.25">
      <c r="A79" s="150" t="s">
        <v>87</v>
      </c>
      <c r="B79" s="462" t="s">
        <v>88</v>
      </c>
      <c r="C79" s="463"/>
      <c r="D79" s="126" t="s">
        <v>51</v>
      </c>
    </row>
    <row r="80" spans="1:5" x14ac:dyDescent="0.25">
      <c r="A80" s="111" t="s">
        <v>32</v>
      </c>
      <c r="B80" s="464" t="s">
        <v>89</v>
      </c>
      <c r="C80" s="465"/>
      <c r="D80" s="113">
        <v>0</v>
      </c>
    </row>
    <row r="81" spans="1:5" ht="15.75" thickBot="1" x14ac:dyDescent="0.3">
      <c r="A81" s="457" t="s">
        <v>53</v>
      </c>
      <c r="B81" s="458"/>
      <c r="C81" s="466"/>
      <c r="D81" s="158">
        <v>0</v>
      </c>
    </row>
    <row r="82" spans="1:5" ht="15.75" thickBot="1" x14ac:dyDescent="0.3">
      <c r="A82" s="454" t="s">
        <v>157</v>
      </c>
      <c r="B82" s="452"/>
      <c r="C82" s="452"/>
      <c r="D82" s="453"/>
      <c r="E82" s="83"/>
    </row>
    <row r="83" spans="1:5" x14ac:dyDescent="0.25">
      <c r="A83" s="89">
        <v>4</v>
      </c>
      <c r="B83" s="455" t="s">
        <v>90</v>
      </c>
      <c r="C83" s="456"/>
      <c r="D83" s="110" t="s">
        <v>51</v>
      </c>
    </row>
    <row r="84" spans="1:5" x14ac:dyDescent="0.25">
      <c r="A84" s="90" t="s">
        <v>81</v>
      </c>
      <c r="B84" s="435" t="s">
        <v>82</v>
      </c>
      <c r="C84" s="436"/>
      <c r="D84" s="151">
        <f>D77</f>
        <v>246.48860808562753</v>
      </c>
    </row>
    <row r="85" spans="1:5" x14ac:dyDescent="0.25">
      <c r="A85" s="90" t="s">
        <v>87</v>
      </c>
      <c r="B85" s="435" t="s">
        <v>88</v>
      </c>
      <c r="C85" s="436"/>
      <c r="D85" s="113">
        <f>D81</f>
        <v>0</v>
      </c>
    </row>
    <row r="86" spans="1:5" ht="15.75" thickBot="1" x14ac:dyDescent="0.3">
      <c r="A86" s="457" t="s">
        <v>53</v>
      </c>
      <c r="B86" s="458"/>
      <c r="C86" s="466"/>
      <c r="D86" s="133">
        <f>SUM(D84:D85)</f>
        <v>246.48860808562753</v>
      </c>
    </row>
    <row r="87" spans="1:5" ht="15.75" thickBot="1" x14ac:dyDescent="0.3">
      <c r="A87" s="454" t="s">
        <v>91</v>
      </c>
      <c r="B87" s="452"/>
      <c r="C87" s="452"/>
      <c r="D87" s="453"/>
      <c r="E87" s="83"/>
    </row>
    <row r="88" spans="1:5" x14ac:dyDescent="0.25">
      <c r="A88" s="89">
        <v>5</v>
      </c>
      <c r="B88" s="455" t="s">
        <v>92</v>
      </c>
      <c r="C88" s="456"/>
      <c r="D88" s="110" t="s">
        <v>51</v>
      </c>
    </row>
    <row r="89" spans="1:5" x14ac:dyDescent="0.25">
      <c r="A89" s="90" t="s">
        <v>32</v>
      </c>
      <c r="B89" s="446" t="s">
        <v>205</v>
      </c>
      <c r="C89" s="447"/>
      <c r="D89" s="108">
        <v>52.26</v>
      </c>
    </row>
    <row r="90" spans="1:5" x14ac:dyDescent="0.25">
      <c r="A90" s="90" t="s">
        <v>34</v>
      </c>
      <c r="B90" s="446" t="s">
        <v>314</v>
      </c>
      <c r="C90" s="447"/>
      <c r="D90" s="364">
        <v>505.62</v>
      </c>
    </row>
    <row r="91" spans="1:5" ht="15.75" thickBot="1" x14ac:dyDescent="0.3">
      <c r="A91" s="504" t="s">
        <v>53</v>
      </c>
      <c r="B91" s="449"/>
      <c r="C91" s="450"/>
      <c r="D91" s="124">
        <f>SUM(D89:D90)</f>
        <v>557.88</v>
      </c>
    </row>
    <row r="92" spans="1:5" ht="15.75" thickBot="1" x14ac:dyDescent="0.3">
      <c r="A92" s="454" t="s">
        <v>290</v>
      </c>
      <c r="B92" s="452"/>
      <c r="C92" s="452"/>
      <c r="D92" s="453"/>
    </row>
    <row r="93" spans="1:5" x14ac:dyDescent="0.25">
      <c r="A93" s="89">
        <v>6</v>
      </c>
      <c r="B93" s="89" t="s">
        <v>93</v>
      </c>
      <c r="C93" s="89" t="s">
        <v>60</v>
      </c>
      <c r="D93" s="110" t="s">
        <v>51</v>
      </c>
    </row>
    <row r="94" spans="1:5" x14ac:dyDescent="0.25">
      <c r="A94" s="90" t="s">
        <v>32</v>
      </c>
      <c r="B94" s="92" t="s">
        <v>94</v>
      </c>
      <c r="C94" s="152">
        <v>0.05</v>
      </c>
      <c r="D94" s="108">
        <f>C94*D108</f>
        <v>210.83373749891325</v>
      </c>
      <c r="E94" s="82" t="s">
        <v>154</v>
      </c>
    </row>
    <row r="95" spans="1:5" x14ac:dyDescent="0.25">
      <c r="A95" s="90" t="s">
        <v>34</v>
      </c>
      <c r="B95" s="92" t="s">
        <v>95</v>
      </c>
      <c r="C95" s="152">
        <v>0.1</v>
      </c>
      <c r="D95" s="108">
        <f>C95*(D94+D108)</f>
        <v>442.75084874771784</v>
      </c>
      <c r="E95" s="82" t="s">
        <v>282</v>
      </c>
    </row>
    <row r="96" spans="1:5" x14ac:dyDescent="0.25">
      <c r="A96" s="90" t="s">
        <v>37</v>
      </c>
      <c r="B96" s="92" t="s">
        <v>96</v>
      </c>
      <c r="C96" s="153">
        <f>SUM(C97:C99)</f>
        <v>5.6499999999999995E-2</v>
      </c>
      <c r="D96" s="108">
        <f>(D17+D51+D60+D86+D91+D94+D95)*(C97+C98+C99)/(1-(C97+C98+C99))</f>
        <v>291.64775039396562</v>
      </c>
      <c r="E96" s="82" t="s">
        <v>164</v>
      </c>
    </row>
    <row r="97" spans="1:5" x14ac:dyDescent="0.25">
      <c r="A97" s="90" t="s">
        <v>230</v>
      </c>
      <c r="B97" s="93" t="s">
        <v>235</v>
      </c>
      <c r="C97" s="153">
        <v>6.4999999999999997E-3</v>
      </c>
      <c r="D97" s="108">
        <f>C97*D110</f>
        <v>33.552396063022599</v>
      </c>
    </row>
    <row r="98" spans="1:5" x14ac:dyDescent="0.25">
      <c r="A98" s="90" t="s">
        <v>231</v>
      </c>
      <c r="B98" s="93" t="s">
        <v>234</v>
      </c>
      <c r="C98" s="153">
        <v>0.03</v>
      </c>
      <c r="D98" s="108">
        <f>C98*D110</f>
        <v>154.85721259856584</v>
      </c>
    </row>
    <row r="99" spans="1:5" x14ac:dyDescent="0.25">
      <c r="A99" s="90" t="s">
        <v>232</v>
      </c>
      <c r="B99" s="90" t="s">
        <v>233</v>
      </c>
      <c r="C99" s="154">
        <v>0.02</v>
      </c>
      <c r="D99" s="108">
        <f>C99*D110</f>
        <v>103.23814173237723</v>
      </c>
    </row>
    <row r="100" spans="1:5" ht="15.75" thickBot="1" x14ac:dyDescent="0.3">
      <c r="A100" s="504" t="s">
        <v>53</v>
      </c>
      <c r="B100" s="450"/>
      <c r="C100" s="286">
        <f>SUM(C94:C96)</f>
        <v>0.20650000000000002</v>
      </c>
      <c r="D100" s="124">
        <f>SUM(D94:D96)</f>
        <v>945.23233664059671</v>
      </c>
    </row>
    <row r="101" spans="1:5" ht="15.75" thickBot="1" x14ac:dyDescent="0.3">
      <c r="A101" s="454" t="s">
        <v>97</v>
      </c>
      <c r="B101" s="452"/>
      <c r="C101" s="452"/>
      <c r="D101" s="453"/>
    </row>
    <row r="102" spans="1:5" x14ac:dyDescent="0.25">
      <c r="A102" s="94"/>
      <c r="B102" s="455" t="s">
        <v>98</v>
      </c>
      <c r="C102" s="456"/>
      <c r="D102" s="110" t="s">
        <v>51</v>
      </c>
    </row>
    <row r="103" spans="1:5" x14ac:dyDescent="0.25">
      <c r="A103" s="90" t="s">
        <v>32</v>
      </c>
      <c r="B103" s="435" t="s">
        <v>49</v>
      </c>
      <c r="C103" s="436"/>
      <c r="D103" s="108">
        <f>D17</f>
        <v>1523.1845454545457</v>
      </c>
    </row>
    <row r="104" spans="1:5" x14ac:dyDescent="0.25">
      <c r="A104" s="90" t="s">
        <v>34</v>
      </c>
      <c r="B104" s="435" t="s">
        <v>99</v>
      </c>
      <c r="C104" s="436"/>
      <c r="D104" s="108">
        <f>D51</f>
        <v>1782.5101021403639</v>
      </c>
    </row>
    <row r="105" spans="1:5" x14ac:dyDescent="0.25">
      <c r="A105" s="90" t="s">
        <v>37</v>
      </c>
      <c r="B105" s="435" t="s">
        <v>100</v>
      </c>
      <c r="C105" s="436"/>
      <c r="D105" s="108">
        <f>D60</f>
        <v>106.61149429772729</v>
      </c>
    </row>
    <row r="106" spans="1:5" x14ac:dyDescent="0.25">
      <c r="A106" s="90" t="s">
        <v>52</v>
      </c>
      <c r="B106" s="435" t="s">
        <v>101</v>
      </c>
      <c r="C106" s="436"/>
      <c r="D106" s="108">
        <f>D86</f>
        <v>246.48860808562753</v>
      </c>
    </row>
    <row r="107" spans="1:5" x14ac:dyDescent="0.25">
      <c r="A107" s="90" t="s">
        <v>39</v>
      </c>
      <c r="B107" s="435" t="s">
        <v>102</v>
      </c>
      <c r="C107" s="436"/>
      <c r="D107" s="108">
        <f>D91</f>
        <v>557.88</v>
      </c>
    </row>
    <row r="108" spans="1:5" ht="15" customHeight="1" x14ac:dyDescent="0.25">
      <c r="A108" s="91" t="s">
        <v>40</v>
      </c>
      <c r="B108" s="444" t="s">
        <v>103</v>
      </c>
      <c r="C108" s="445"/>
      <c r="D108" s="109">
        <f>SUM(D103:D107)</f>
        <v>4216.674749978265</v>
      </c>
      <c r="E108" s="82" t="s">
        <v>169</v>
      </c>
    </row>
    <row r="109" spans="1:5" x14ac:dyDescent="0.25">
      <c r="A109" s="90" t="s">
        <v>41</v>
      </c>
      <c r="B109" s="435" t="s">
        <v>104</v>
      </c>
      <c r="C109" s="436"/>
      <c r="D109" s="108">
        <f>D100</f>
        <v>945.23233664059671</v>
      </c>
    </row>
    <row r="110" spans="1:5" ht="15.75" thickBot="1" x14ac:dyDescent="0.3">
      <c r="A110" s="457" t="s">
        <v>105</v>
      </c>
      <c r="B110" s="458"/>
      <c r="C110" s="439"/>
      <c r="D110" s="114">
        <f>SUM(D108+D109)</f>
        <v>5161.9070866188613</v>
      </c>
      <c r="E110" s="82" t="s">
        <v>170</v>
      </c>
    </row>
    <row r="111" spans="1:5" x14ac:dyDescent="0.25">
      <c r="A111" s="116"/>
      <c r="B111" s="292"/>
      <c r="C111" s="266" t="s">
        <v>109</v>
      </c>
      <c r="D111" s="155">
        <v>2</v>
      </c>
      <c r="E111" s="293"/>
    </row>
    <row r="112" spans="1:5" x14ac:dyDescent="0.25">
      <c r="A112" s="156"/>
      <c r="B112" s="276"/>
      <c r="C112" s="81" t="s">
        <v>106</v>
      </c>
      <c r="D112" s="129">
        <f>D111*D110</f>
        <v>10323.814173237723</v>
      </c>
      <c r="E112" s="82" t="s">
        <v>172</v>
      </c>
    </row>
    <row r="113" spans="1:5" x14ac:dyDescent="0.25">
      <c r="A113" s="156"/>
      <c r="B113" s="276"/>
      <c r="C113" s="254" t="s">
        <v>108</v>
      </c>
      <c r="D113" s="157">
        <v>12</v>
      </c>
    </row>
    <row r="114" spans="1:5" ht="15.75" thickBot="1" x14ac:dyDescent="0.3">
      <c r="A114" s="156"/>
      <c r="B114" s="276"/>
      <c r="C114" s="291" t="s">
        <v>107</v>
      </c>
      <c r="D114" s="279">
        <f>D113*D112</f>
        <v>123885.77007885267</v>
      </c>
      <c r="E114" s="82" t="s">
        <v>174</v>
      </c>
    </row>
    <row r="115" spans="1:5" x14ac:dyDescent="0.25">
      <c r="D115" s="281"/>
    </row>
  </sheetData>
  <mergeCells count="70">
    <mergeCell ref="B83:C83"/>
    <mergeCell ref="B90:C90"/>
    <mergeCell ref="B88:C88"/>
    <mergeCell ref="A86:C86"/>
    <mergeCell ref="B85:C85"/>
    <mergeCell ref="B84:C84"/>
    <mergeCell ref="B89:C89"/>
    <mergeCell ref="A91:C91"/>
    <mergeCell ref="B49:C49"/>
    <mergeCell ref="B50:C50"/>
    <mergeCell ref="A51:C51"/>
    <mergeCell ref="A52:D52"/>
    <mergeCell ref="A60:B60"/>
    <mergeCell ref="A61:D61"/>
    <mergeCell ref="A87:D87"/>
    <mergeCell ref="B62:C62"/>
    <mergeCell ref="B63:C63"/>
    <mergeCell ref="B65:C65"/>
    <mergeCell ref="B66:C66"/>
    <mergeCell ref="A67:C67"/>
    <mergeCell ref="A68:D68"/>
    <mergeCell ref="A69:D69"/>
    <mergeCell ref="A78:D78"/>
    <mergeCell ref="A82:D82"/>
    <mergeCell ref="A77:B77"/>
    <mergeCell ref="A81:C81"/>
    <mergeCell ref="B80:C80"/>
    <mergeCell ref="B79:C79"/>
    <mergeCell ref="A110:C110"/>
    <mergeCell ref="A92:D92"/>
    <mergeCell ref="A101:D101"/>
    <mergeCell ref="B103:C103"/>
    <mergeCell ref="B104:C104"/>
    <mergeCell ref="B105:C105"/>
    <mergeCell ref="B106:C106"/>
    <mergeCell ref="A100:B100"/>
    <mergeCell ref="B102:C102"/>
    <mergeCell ref="B108:C108"/>
    <mergeCell ref="B107:C107"/>
    <mergeCell ref="B109:C109"/>
    <mergeCell ref="A37:D37"/>
    <mergeCell ref="B38:C38"/>
    <mergeCell ref="A45:C45"/>
    <mergeCell ref="B42:C42"/>
    <mergeCell ref="B43:C43"/>
    <mergeCell ref="B44:C44"/>
    <mergeCell ref="A46:D46"/>
    <mergeCell ref="B47:C47"/>
    <mergeCell ref="B48:C48"/>
    <mergeCell ref="B6:C6"/>
    <mergeCell ref="A7:D7"/>
    <mergeCell ref="A10:D10"/>
    <mergeCell ref="B11:C11"/>
    <mergeCell ref="B12:C12"/>
    <mergeCell ref="B13:C13"/>
    <mergeCell ref="A14:D14"/>
    <mergeCell ref="B15:C15"/>
    <mergeCell ref="A17:C17"/>
    <mergeCell ref="A18:D18"/>
    <mergeCell ref="A19:D19"/>
    <mergeCell ref="A25:C25"/>
    <mergeCell ref="A26:D26"/>
    <mergeCell ref="B16:C16"/>
    <mergeCell ref="B8:C8"/>
    <mergeCell ref="B9:C9"/>
    <mergeCell ref="A1:D1"/>
    <mergeCell ref="A2:D2"/>
    <mergeCell ref="B3:C3"/>
    <mergeCell ref="B4:C4"/>
    <mergeCell ref="B5:C5"/>
  </mergeCells>
  <pageMargins left="0.511811024" right="0.511811024" top="0.78740157499999996" bottom="0.78740157499999996" header="0.31496062000000002" footer="0.31496062000000002"/>
  <pageSetup paperSize="9" scale="6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D2504-07E9-4174-8D24-EB07AB053F11}">
  <sheetPr>
    <pageSetUpPr fitToPage="1"/>
  </sheetPr>
  <dimension ref="A1:E116"/>
  <sheetViews>
    <sheetView workbookViewId="0">
      <selection sqref="A1:D1"/>
    </sheetView>
  </sheetViews>
  <sheetFormatPr defaultRowHeight="15" x14ac:dyDescent="0.25"/>
  <cols>
    <col min="2" max="2" width="68.140625" customWidth="1"/>
    <col min="3" max="3" width="35" customWidth="1"/>
    <col min="4" max="4" width="43.42578125" customWidth="1"/>
    <col min="5" max="5" width="81.7109375" bestFit="1" customWidth="1"/>
  </cols>
  <sheetData>
    <row r="1" spans="1:5" ht="15.75" thickBot="1" x14ac:dyDescent="0.3">
      <c r="A1" s="397" t="s">
        <v>30</v>
      </c>
      <c r="B1" s="397"/>
      <c r="C1" s="397"/>
      <c r="D1" s="398"/>
      <c r="E1" s="79" t="s">
        <v>176</v>
      </c>
    </row>
    <row r="2" spans="1:5" ht="15.75" thickBot="1" x14ac:dyDescent="0.3">
      <c r="A2" s="423" t="s">
        <v>31</v>
      </c>
      <c r="B2" s="423"/>
      <c r="C2" s="423"/>
      <c r="D2" s="424"/>
      <c r="E2" s="80" t="s">
        <v>134</v>
      </c>
    </row>
    <row r="3" spans="1:5" x14ac:dyDescent="0.25">
      <c r="A3" s="167" t="s">
        <v>32</v>
      </c>
      <c r="B3" s="425" t="s">
        <v>33</v>
      </c>
      <c r="C3" s="425"/>
      <c r="D3" s="168"/>
      <c r="E3" s="76" t="s">
        <v>135</v>
      </c>
    </row>
    <row r="4" spans="1:5" x14ac:dyDescent="0.25">
      <c r="A4" s="169" t="s">
        <v>34</v>
      </c>
      <c r="B4" s="426" t="s">
        <v>35</v>
      </c>
      <c r="C4" s="426"/>
      <c r="D4" s="170" t="s">
        <v>36</v>
      </c>
      <c r="E4" s="76" t="s">
        <v>136</v>
      </c>
    </row>
    <row r="5" spans="1:5" x14ac:dyDescent="0.25">
      <c r="A5" s="171" t="s">
        <v>37</v>
      </c>
      <c r="B5" s="409" t="s">
        <v>38</v>
      </c>
      <c r="C5" s="409"/>
      <c r="D5" s="170" t="s">
        <v>226</v>
      </c>
      <c r="E5" s="81" t="s">
        <v>163</v>
      </c>
    </row>
    <row r="6" spans="1:5" ht="15.75" thickBot="1" x14ac:dyDescent="0.3">
      <c r="A6" s="172" t="s">
        <v>52</v>
      </c>
      <c r="B6" s="427" t="s">
        <v>43</v>
      </c>
      <c r="C6" s="427"/>
      <c r="D6" s="173" t="s">
        <v>44</v>
      </c>
      <c r="E6" s="76" t="s">
        <v>153</v>
      </c>
    </row>
    <row r="7" spans="1:5" ht="15.75" thickBot="1" x14ac:dyDescent="0.3">
      <c r="A7" s="410" t="s">
        <v>45</v>
      </c>
      <c r="B7" s="410"/>
      <c r="C7" s="410"/>
      <c r="D7" s="410"/>
      <c r="E7" s="84" t="s">
        <v>155</v>
      </c>
    </row>
    <row r="8" spans="1:5" ht="15" customHeight="1" x14ac:dyDescent="0.25">
      <c r="A8" s="169" t="s">
        <v>32</v>
      </c>
      <c r="B8" s="428" t="s">
        <v>46</v>
      </c>
      <c r="C8" s="429"/>
      <c r="D8" s="251" t="s">
        <v>202</v>
      </c>
      <c r="E8" s="85" t="s">
        <v>171</v>
      </c>
    </row>
    <row r="9" spans="1:5" ht="15.75" customHeight="1" thickBot="1" x14ac:dyDescent="0.3">
      <c r="A9" s="172" t="s">
        <v>34</v>
      </c>
      <c r="B9" s="430" t="s">
        <v>118</v>
      </c>
      <c r="C9" s="431"/>
      <c r="D9" s="175" t="s">
        <v>125</v>
      </c>
      <c r="E9" s="87" t="s">
        <v>173</v>
      </c>
    </row>
    <row r="10" spans="1:5" ht="15.75" thickBot="1" x14ac:dyDescent="0.3">
      <c r="A10" s="410" t="s">
        <v>47</v>
      </c>
      <c r="B10" s="410"/>
      <c r="C10" s="410"/>
      <c r="D10" s="410"/>
      <c r="E10" s="81" t="s">
        <v>175</v>
      </c>
    </row>
    <row r="11" spans="1:5" x14ac:dyDescent="0.25">
      <c r="A11" s="169">
        <v>1</v>
      </c>
      <c r="B11" s="432" t="s">
        <v>319</v>
      </c>
      <c r="C11" s="433"/>
      <c r="D11" s="176">
        <v>2091.63</v>
      </c>
      <c r="E11" s="81" t="s">
        <v>283</v>
      </c>
    </row>
    <row r="12" spans="1:5" x14ac:dyDescent="0.25">
      <c r="A12" s="171">
        <v>2</v>
      </c>
      <c r="B12" s="409" t="s">
        <v>128</v>
      </c>
      <c r="C12" s="409"/>
      <c r="D12" s="251" t="s">
        <v>202</v>
      </c>
      <c r="E12" s="77"/>
    </row>
    <row r="13" spans="1:5" ht="15.75" thickBot="1" x14ac:dyDescent="0.3">
      <c r="A13" s="171">
        <v>3</v>
      </c>
      <c r="B13" s="409" t="s">
        <v>48</v>
      </c>
      <c r="C13" s="409"/>
      <c r="D13" s="176">
        <v>1621</v>
      </c>
      <c r="E13" s="77"/>
    </row>
    <row r="14" spans="1:5" ht="15.75" thickBot="1" x14ac:dyDescent="0.3">
      <c r="A14" s="410" t="s">
        <v>289</v>
      </c>
      <c r="B14" s="410"/>
      <c r="C14" s="410"/>
      <c r="D14" s="410"/>
      <c r="E14" s="77"/>
    </row>
    <row r="15" spans="1:5" x14ac:dyDescent="0.25">
      <c r="A15" s="177">
        <v>1</v>
      </c>
      <c r="B15" s="411" t="s">
        <v>50</v>
      </c>
      <c r="C15" s="411"/>
      <c r="D15" s="178" t="s">
        <v>51</v>
      </c>
      <c r="E15" s="77"/>
    </row>
    <row r="16" spans="1:5" x14ac:dyDescent="0.25">
      <c r="A16" s="169" t="s">
        <v>32</v>
      </c>
      <c r="B16" s="369" t="s">
        <v>207</v>
      </c>
      <c r="C16" s="370"/>
      <c r="D16" s="180">
        <f>D11/220*180</f>
        <v>1711.3336363636363</v>
      </c>
      <c r="E16" s="82" t="s">
        <v>131</v>
      </c>
    </row>
    <row r="17" spans="1:5" x14ac:dyDescent="0.25">
      <c r="A17" s="169" t="s">
        <v>34</v>
      </c>
      <c r="B17" s="369" t="s">
        <v>206</v>
      </c>
      <c r="C17" s="370"/>
      <c r="D17" s="180">
        <f>D16*0.3</f>
        <v>513.40009090909086</v>
      </c>
      <c r="E17" s="82" t="s">
        <v>178</v>
      </c>
    </row>
    <row r="18" spans="1:5" ht="15.75" thickBot="1" x14ac:dyDescent="0.3">
      <c r="A18" s="411" t="s">
        <v>53</v>
      </c>
      <c r="B18" s="411"/>
      <c r="C18" s="411"/>
      <c r="D18" s="181">
        <f>D16+D17</f>
        <v>2224.7337272727273</v>
      </c>
      <c r="E18" s="77"/>
    </row>
    <row r="19" spans="1:5" ht="15.75" thickBot="1" x14ac:dyDescent="0.3">
      <c r="A19" s="410" t="s">
        <v>160</v>
      </c>
      <c r="B19" s="410"/>
      <c r="C19" s="410"/>
      <c r="D19" s="410"/>
      <c r="E19" s="77"/>
    </row>
    <row r="20" spans="1:5" ht="15.75" thickBot="1" x14ac:dyDescent="0.3">
      <c r="A20" s="412" t="s">
        <v>161</v>
      </c>
      <c r="B20" s="412"/>
      <c r="C20" s="412"/>
      <c r="D20" s="413"/>
      <c r="E20" s="77"/>
    </row>
    <row r="21" spans="1:5" x14ac:dyDescent="0.25">
      <c r="A21" s="182" t="s">
        <v>54</v>
      </c>
      <c r="B21" s="182" t="s">
        <v>55</v>
      </c>
      <c r="C21" s="183" t="s">
        <v>60</v>
      </c>
      <c r="D21" s="184" t="s">
        <v>51</v>
      </c>
      <c r="E21" s="77"/>
    </row>
    <row r="22" spans="1:5" x14ac:dyDescent="0.25">
      <c r="A22" s="185" t="s">
        <v>32</v>
      </c>
      <c r="B22" s="185" t="s">
        <v>56</v>
      </c>
      <c r="C22" s="186">
        <v>8.3299999999999999E-2</v>
      </c>
      <c r="D22" s="187">
        <f>C22*D18</f>
        <v>185.32031948181819</v>
      </c>
      <c r="E22" s="77"/>
    </row>
    <row r="23" spans="1:5" x14ac:dyDescent="0.25">
      <c r="A23" s="185" t="s">
        <v>34</v>
      </c>
      <c r="B23" s="185" t="s">
        <v>57</v>
      </c>
      <c r="C23" s="186">
        <v>2.7799999999999998E-2</v>
      </c>
      <c r="D23" s="187">
        <f>SUM(D18*C23)</f>
        <v>61.847597618181815</v>
      </c>
      <c r="E23" s="77"/>
    </row>
    <row r="24" spans="1:5" x14ac:dyDescent="0.25">
      <c r="A24" s="278" t="s">
        <v>37</v>
      </c>
      <c r="B24" s="278" t="s">
        <v>111</v>
      </c>
      <c r="C24" s="186">
        <f>SUM(C22+C23)</f>
        <v>0.1111</v>
      </c>
      <c r="D24" s="188">
        <f>SUM(D22:D23)</f>
        <v>247.16791710000001</v>
      </c>
      <c r="E24" s="77"/>
    </row>
    <row r="25" spans="1:5" x14ac:dyDescent="0.25">
      <c r="A25" s="185" t="s">
        <v>52</v>
      </c>
      <c r="B25" s="185" t="s">
        <v>110</v>
      </c>
      <c r="C25" s="189">
        <f>SUM(C29:C36)</f>
        <v>0.36800000000000005</v>
      </c>
      <c r="D25" s="187">
        <f>SUM(D24*C25)</f>
        <v>90.957793492800022</v>
      </c>
      <c r="E25" s="77"/>
    </row>
    <row r="26" spans="1:5" ht="15.75" thickBot="1" x14ac:dyDescent="0.3">
      <c r="A26" s="414" t="s">
        <v>53</v>
      </c>
      <c r="B26" s="415"/>
      <c r="C26" s="416"/>
      <c r="D26" s="191">
        <f>SUM(D24+D25)</f>
        <v>338.12571059280003</v>
      </c>
      <c r="E26" s="77"/>
    </row>
    <row r="27" spans="1:5" ht="15.75" thickBot="1" x14ac:dyDescent="0.3">
      <c r="A27" s="417" t="s">
        <v>286</v>
      </c>
      <c r="B27" s="417"/>
      <c r="C27" s="417"/>
      <c r="D27" s="418"/>
      <c r="E27" s="83"/>
    </row>
    <row r="28" spans="1:5" x14ac:dyDescent="0.25">
      <c r="A28" s="183" t="s">
        <v>58</v>
      </c>
      <c r="B28" s="183" t="s">
        <v>59</v>
      </c>
      <c r="C28" s="183" t="s">
        <v>60</v>
      </c>
      <c r="D28" s="192" t="s">
        <v>51</v>
      </c>
      <c r="E28" s="77"/>
    </row>
    <row r="29" spans="1:5" x14ac:dyDescent="0.25">
      <c r="A29" s="193" t="s">
        <v>32</v>
      </c>
      <c r="B29" s="193" t="s">
        <v>61</v>
      </c>
      <c r="C29" s="189">
        <v>0.2</v>
      </c>
      <c r="D29" s="180">
        <f>D18*C29</f>
        <v>444.94674545454546</v>
      </c>
      <c r="E29" s="77"/>
    </row>
    <row r="30" spans="1:5" x14ac:dyDescent="0.25">
      <c r="A30" s="193" t="s">
        <v>34</v>
      </c>
      <c r="B30" s="193" t="s">
        <v>62</v>
      </c>
      <c r="C30" s="189">
        <v>2.5000000000000001E-2</v>
      </c>
      <c r="D30" s="180">
        <f>D18*C30</f>
        <v>55.618343181818183</v>
      </c>
      <c r="E30" s="77"/>
    </row>
    <row r="31" spans="1:5" x14ac:dyDescent="0.25">
      <c r="A31" s="193" t="s">
        <v>37</v>
      </c>
      <c r="B31" s="194" t="s">
        <v>127</v>
      </c>
      <c r="C31" s="195">
        <v>0.03</v>
      </c>
      <c r="D31" s="180">
        <f>D18*C31</f>
        <v>66.742011818181822</v>
      </c>
      <c r="E31" s="77"/>
    </row>
    <row r="32" spans="1:5" x14ac:dyDescent="0.25">
      <c r="A32" s="193" t="s">
        <v>52</v>
      </c>
      <c r="B32" s="193" t="s">
        <v>63</v>
      </c>
      <c r="C32" s="189">
        <v>1.4999999999999999E-2</v>
      </c>
      <c r="D32" s="180">
        <f>D18*C32</f>
        <v>33.371005909090911</v>
      </c>
      <c r="E32" s="77"/>
    </row>
    <row r="33" spans="1:5" x14ac:dyDescent="0.25">
      <c r="A33" s="193" t="s">
        <v>39</v>
      </c>
      <c r="B33" s="193" t="s">
        <v>64</v>
      </c>
      <c r="C33" s="189">
        <v>0.01</v>
      </c>
      <c r="D33" s="180">
        <f>D18*C33</f>
        <v>22.247337272727272</v>
      </c>
      <c r="E33" s="77"/>
    </row>
    <row r="34" spans="1:5" x14ac:dyDescent="0.25">
      <c r="A34" s="193" t="s">
        <v>40</v>
      </c>
      <c r="B34" s="193" t="s">
        <v>65</v>
      </c>
      <c r="C34" s="189">
        <v>6.0000000000000001E-3</v>
      </c>
      <c r="D34" s="180">
        <f>D18*C34</f>
        <v>13.348402363636364</v>
      </c>
      <c r="E34" s="77"/>
    </row>
    <row r="35" spans="1:5" x14ac:dyDescent="0.25">
      <c r="A35" s="193" t="s">
        <v>41</v>
      </c>
      <c r="B35" s="193" t="s">
        <v>66</v>
      </c>
      <c r="C35" s="189">
        <v>2E-3</v>
      </c>
      <c r="D35" s="180">
        <f>D18*C35</f>
        <v>4.4494674545454549</v>
      </c>
      <c r="E35" s="77"/>
    </row>
    <row r="36" spans="1:5" x14ac:dyDescent="0.25">
      <c r="A36" s="193" t="s">
        <v>42</v>
      </c>
      <c r="B36" s="193" t="s">
        <v>67</v>
      </c>
      <c r="C36" s="189">
        <v>0.08</v>
      </c>
      <c r="D36" s="180">
        <f>D18*C36</f>
        <v>177.97869818181817</v>
      </c>
      <c r="E36" s="77"/>
    </row>
    <row r="37" spans="1:5" ht="15.75" thickBot="1" x14ac:dyDescent="0.3">
      <c r="A37" s="196"/>
      <c r="B37" s="197" t="s">
        <v>53</v>
      </c>
      <c r="C37" s="282">
        <f>SUM(C29:C36)</f>
        <v>0.36800000000000005</v>
      </c>
      <c r="D37" s="198">
        <f>SUM(D29:D36)</f>
        <v>818.70201163636352</v>
      </c>
      <c r="E37" s="77"/>
    </row>
    <row r="38" spans="1:5" ht="15.75" thickBot="1" x14ac:dyDescent="0.3">
      <c r="A38" s="421" t="s">
        <v>287</v>
      </c>
      <c r="B38" s="421"/>
      <c r="C38" s="421"/>
      <c r="D38" s="422"/>
      <c r="E38" s="77"/>
    </row>
    <row r="39" spans="1:5" x14ac:dyDescent="0.25">
      <c r="A39" s="199" t="s">
        <v>68</v>
      </c>
      <c r="B39" s="408" t="s">
        <v>69</v>
      </c>
      <c r="C39" s="408"/>
      <c r="D39" s="200" t="s">
        <v>51</v>
      </c>
      <c r="E39" s="77"/>
    </row>
    <row r="40" spans="1:5" x14ac:dyDescent="0.25">
      <c r="A40" s="169" t="s">
        <v>32</v>
      </c>
      <c r="B40" s="201" t="s">
        <v>137</v>
      </c>
      <c r="C40" s="202">
        <v>7.0000000000000007E-2</v>
      </c>
      <c r="D40" s="203">
        <f>D18*7%</f>
        <v>155.73136090909091</v>
      </c>
      <c r="E40" s="82" t="s">
        <v>133</v>
      </c>
    </row>
    <row r="41" spans="1:5" x14ac:dyDescent="0.25">
      <c r="A41" s="169" t="s">
        <v>34</v>
      </c>
      <c r="B41" s="204" t="s">
        <v>212</v>
      </c>
      <c r="C41" s="205">
        <v>47.5</v>
      </c>
      <c r="D41" s="206">
        <f>(C41*22)*80%</f>
        <v>836</v>
      </c>
      <c r="E41" s="82" t="s">
        <v>208</v>
      </c>
    </row>
    <row r="42" spans="1:5" x14ac:dyDescent="0.25">
      <c r="A42" s="169" t="s">
        <v>37</v>
      </c>
      <c r="B42" s="169" t="s">
        <v>211</v>
      </c>
      <c r="C42" s="207">
        <v>7.9</v>
      </c>
      <c r="D42" s="203">
        <f>(2*7.9*22)</f>
        <v>347.6</v>
      </c>
      <c r="E42" s="82" t="s">
        <v>209</v>
      </c>
    </row>
    <row r="43" spans="1:5" x14ac:dyDescent="0.25">
      <c r="A43" s="169" t="s">
        <v>52</v>
      </c>
      <c r="B43" s="505" t="s">
        <v>210</v>
      </c>
      <c r="C43" s="505"/>
      <c r="D43" s="366">
        <v>10.74</v>
      </c>
      <c r="E43" s="77"/>
    </row>
    <row r="44" spans="1:5" x14ac:dyDescent="0.25">
      <c r="A44" s="169" t="s">
        <v>39</v>
      </c>
      <c r="B44" s="503" t="s">
        <v>139</v>
      </c>
      <c r="C44" s="503"/>
      <c r="D44" s="206">
        <v>14</v>
      </c>
      <c r="E44" s="77"/>
    </row>
    <row r="45" spans="1:5" x14ac:dyDescent="0.25">
      <c r="A45" s="169" t="s">
        <v>40</v>
      </c>
      <c r="B45" s="503" t="s">
        <v>216</v>
      </c>
      <c r="C45" s="503"/>
      <c r="D45" s="180">
        <f>D18*1%</f>
        <v>22.247337272727272</v>
      </c>
      <c r="E45" s="82" t="s">
        <v>141</v>
      </c>
    </row>
    <row r="46" spans="1:5" ht="15.75" thickBot="1" x14ac:dyDescent="0.3">
      <c r="A46" s="394" t="s">
        <v>53</v>
      </c>
      <c r="B46" s="394"/>
      <c r="C46" s="394"/>
      <c r="D46" s="208">
        <f>SUM(D40:D45)</f>
        <v>1386.3186981818183</v>
      </c>
      <c r="E46" s="77"/>
    </row>
    <row r="47" spans="1:5" ht="15.75" thickBot="1" x14ac:dyDescent="0.3">
      <c r="A47" s="400" t="s">
        <v>159</v>
      </c>
      <c r="B47" s="378"/>
      <c r="C47" s="378"/>
      <c r="D47" s="379"/>
      <c r="E47" s="78"/>
    </row>
    <row r="48" spans="1:5" x14ac:dyDescent="0.25">
      <c r="A48" s="182">
        <v>2</v>
      </c>
      <c r="B48" s="407" t="s">
        <v>70</v>
      </c>
      <c r="C48" s="407"/>
      <c r="D48" s="184" t="s">
        <v>51</v>
      </c>
      <c r="E48" s="77"/>
    </row>
    <row r="49" spans="1:5" x14ac:dyDescent="0.25">
      <c r="A49" s="169" t="s">
        <v>54</v>
      </c>
      <c r="B49" s="399" t="s">
        <v>71</v>
      </c>
      <c r="C49" s="399"/>
      <c r="D49" s="180">
        <f>D26</f>
        <v>338.12571059280003</v>
      </c>
      <c r="E49" s="77"/>
    </row>
    <row r="50" spans="1:5" x14ac:dyDescent="0.25">
      <c r="A50" s="169" t="s">
        <v>58</v>
      </c>
      <c r="B50" s="399" t="s">
        <v>59</v>
      </c>
      <c r="C50" s="399"/>
      <c r="D50" s="180">
        <f>D37</f>
        <v>818.70201163636352</v>
      </c>
      <c r="E50" s="77"/>
    </row>
    <row r="51" spans="1:5" x14ac:dyDescent="0.25">
      <c r="A51" s="169" t="s">
        <v>68</v>
      </c>
      <c r="B51" s="399" t="s">
        <v>69</v>
      </c>
      <c r="C51" s="399"/>
      <c r="D51" s="180">
        <f>D46</f>
        <v>1386.3186981818183</v>
      </c>
      <c r="E51" s="77"/>
    </row>
    <row r="52" spans="1:5" ht="15.75" thickBot="1" x14ac:dyDescent="0.3">
      <c r="A52" s="394" t="s">
        <v>53</v>
      </c>
      <c r="B52" s="394"/>
      <c r="C52" s="394"/>
      <c r="D52" s="198">
        <f>SUM(D49:D51)</f>
        <v>2543.1464204109816</v>
      </c>
      <c r="E52" s="77"/>
    </row>
    <row r="53" spans="1:5" ht="15.75" thickBot="1" x14ac:dyDescent="0.3">
      <c r="A53" s="395" t="s">
        <v>288</v>
      </c>
      <c r="B53" s="392"/>
      <c r="C53" s="392"/>
      <c r="D53" s="392"/>
      <c r="E53" s="83"/>
    </row>
    <row r="54" spans="1:5" x14ac:dyDescent="0.25">
      <c r="A54" s="209">
        <v>3</v>
      </c>
      <c r="B54" s="182" t="s">
        <v>72</v>
      </c>
      <c r="C54" s="183" t="s">
        <v>60</v>
      </c>
      <c r="D54" s="184" t="s">
        <v>51</v>
      </c>
      <c r="E54" s="77"/>
    </row>
    <row r="55" spans="1:5" x14ac:dyDescent="0.25">
      <c r="A55" s="185" t="s">
        <v>32</v>
      </c>
      <c r="B55" s="185" t="s">
        <v>73</v>
      </c>
      <c r="C55" s="210">
        <v>4.1700000000000001E-3</v>
      </c>
      <c r="D55" s="211">
        <f>D18*C55</f>
        <v>9.2771396427272723</v>
      </c>
      <c r="E55" s="82" t="s">
        <v>143</v>
      </c>
    </row>
    <row r="56" spans="1:5" x14ac:dyDescent="0.25">
      <c r="A56" s="185" t="s">
        <v>34</v>
      </c>
      <c r="B56" s="185" t="s">
        <v>74</v>
      </c>
      <c r="C56" s="212">
        <v>3.3399999999999999E-4</v>
      </c>
      <c r="D56" s="331">
        <f>D18*C56</f>
        <v>0.74306106490909085</v>
      </c>
      <c r="E56" s="82" t="s">
        <v>144</v>
      </c>
    </row>
    <row r="57" spans="1:5" x14ac:dyDescent="0.25">
      <c r="A57" s="214" t="s">
        <v>37</v>
      </c>
      <c r="B57" s="214" t="s">
        <v>75</v>
      </c>
      <c r="C57" s="215">
        <v>3.44E-2</v>
      </c>
      <c r="D57" s="216">
        <f>SUM(D18+D24)*C57</f>
        <v>85.03341656642182</v>
      </c>
      <c r="E57" s="82" t="s">
        <v>145</v>
      </c>
    </row>
    <row r="58" spans="1:5" x14ac:dyDescent="0.25">
      <c r="A58" s="185" t="s">
        <v>52</v>
      </c>
      <c r="B58" s="185" t="s">
        <v>76</v>
      </c>
      <c r="C58" s="217">
        <v>1.9400000000000001E-2</v>
      </c>
      <c r="D58" s="211">
        <f>D18*C58</f>
        <v>43.159834309090911</v>
      </c>
      <c r="E58" s="82" t="s">
        <v>284</v>
      </c>
    </row>
    <row r="59" spans="1:5" x14ac:dyDescent="0.25">
      <c r="A59" s="169" t="s">
        <v>39</v>
      </c>
      <c r="B59" s="90" t="s">
        <v>77</v>
      </c>
      <c r="C59" s="218">
        <v>7.1999999999999998E-3</v>
      </c>
      <c r="D59" s="219">
        <f>D18*C59</f>
        <v>16.018082836363636</v>
      </c>
      <c r="E59" s="82" t="s">
        <v>285</v>
      </c>
    </row>
    <row r="60" spans="1:5" x14ac:dyDescent="0.25">
      <c r="A60" s="214" t="s">
        <v>40</v>
      </c>
      <c r="B60" s="214" t="s">
        <v>78</v>
      </c>
      <c r="C60" s="215">
        <v>5.9999999999999995E-4</v>
      </c>
      <c r="D60" s="216">
        <f>(D18+D24)*C60</f>
        <v>1.4831409866236362</v>
      </c>
      <c r="E60" s="82" t="s">
        <v>281</v>
      </c>
    </row>
    <row r="61" spans="1:5" ht="15.75" thickBot="1" x14ac:dyDescent="0.3">
      <c r="A61" s="374" t="s">
        <v>53</v>
      </c>
      <c r="B61" s="376"/>
      <c r="C61" s="288">
        <f>SUM(C55:C60)</f>
        <v>6.610400000000001E-2</v>
      </c>
      <c r="D61" s="208">
        <f>SUM(D55:D60)</f>
        <v>155.71467540613637</v>
      </c>
      <c r="E61" s="77"/>
    </row>
    <row r="62" spans="1:5" ht="15.75" thickBot="1" x14ac:dyDescent="0.3">
      <c r="A62" s="396" t="s">
        <v>158</v>
      </c>
      <c r="B62" s="397"/>
      <c r="C62" s="397"/>
      <c r="D62" s="398"/>
      <c r="E62" s="77"/>
    </row>
    <row r="63" spans="1:5" x14ac:dyDescent="0.25">
      <c r="A63" s="220" t="s">
        <v>32</v>
      </c>
      <c r="B63" s="386" t="s">
        <v>112</v>
      </c>
      <c r="C63" s="387"/>
      <c r="D63" s="221">
        <f>D18</f>
        <v>2224.7337272727273</v>
      </c>
      <c r="E63" s="77"/>
    </row>
    <row r="64" spans="1:5" x14ac:dyDescent="0.25">
      <c r="A64" s="185" t="s">
        <v>34</v>
      </c>
      <c r="B64" s="388" t="s">
        <v>99</v>
      </c>
      <c r="C64" s="389"/>
      <c r="D64" s="187">
        <f>D52</f>
        <v>2543.1464204109816</v>
      </c>
      <c r="E64" s="77"/>
    </row>
    <row r="65" spans="1:5" x14ac:dyDescent="0.25">
      <c r="A65" s="214" t="s">
        <v>37</v>
      </c>
      <c r="B65" s="214" t="s">
        <v>113</v>
      </c>
      <c r="C65" s="222">
        <f>D63/12</f>
        <v>185.39447727272727</v>
      </c>
      <c r="D65" s="206">
        <f>C65*C37+C65</f>
        <v>253.61964490909094</v>
      </c>
      <c r="E65" s="77"/>
    </row>
    <row r="66" spans="1:5" x14ac:dyDescent="0.25">
      <c r="A66" s="185" t="s">
        <v>52</v>
      </c>
      <c r="B66" s="388" t="s">
        <v>100</v>
      </c>
      <c r="C66" s="389"/>
      <c r="D66" s="187">
        <f>D61</f>
        <v>155.71467540613637</v>
      </c>
      <c r="E66" s="77"/>
    </row>
    <row r="67" spans="1:5" x14ac:dyDescent="0.25">
      <c r="A67" s="185" t="s">
        <v>39</v>
      </c>
      <c r="B67" s="388" t="s">
        <v>114</v>
      </c>
      <c r="C67" s="389"/>
      <c r="D67" s="223">
        <f>-(D42+D41)</f>
        <v>-1183.5999999999999</v>
      </c>
      <c r="E67" s="77"/>
    </row>
    <row r="68" spans="1:5" ht="15.75" thickBot="1" x14ac:dyDescent="0.3">
      <c r="A68" s="390" t="s">
        <v>115</v>
      </c>
      <c r="B68" s="390"/>
      <c r="C68" s="390"/>
      <c r="D68" s="224">
        <f>SUM(D63:D67)</f>
        <v>3993.6144679989361</v>
      </c>
      <c r="E68" s="77"/>
    </row>
    <row r="69" spans="1:5" ht="15.75" thickBot="1" x14ac:dyDescent="0.3">
      <c r="A69" s="391" t="s">
        <v>79</v>
      </c>
      <c r="B69" s="392"/>
      <c r="C69" s="392"/>
      <c r="D69" s="393"/>
      <c r="E69" s="77"/>
    </row>
    <row r="70" spans="1:5" ht="15.75" thickBot="1" x14ac:dyDescent="0.3">
      <c r="A70" s="400" t="s">
        <v>80</v>
      </c>
      <c r="B70" s="378"/>
      <c r="C70" s="378"/>
      <c r="D70" s="379"/>
      <c r="E70" s="77"/>
    </row>
    <row r="71" spans="1:5" x14ac:dyDescent="0.25">
      <c r="A71" s="182" t="s">
        <v>81</v>
      </c>
      <c r="B71" s="182" t="s">
        <v>82</v>
      </c>
      <c r="C71" s="183" t="s">
        <v>60</v>
      </c>
      <c r="D71" s="184" t="s">
        <v>51</v>
      </c>
      <c r="E71" s="77"/>
    </row>
    <row r="72" spans="1:5" x14ac:dyDescent="0.25">
      <c r="A72" s="185" t="s">
        <v>32</v>
      </c>
      <c r="B72" s="169" t="s">
        <v>83</v>
      </c>
      <c r="C72" s="189">
        <v>8.3299999999999999E-2</v>
      </c>
      <c r="D72" s="187">
        <f>D68*C72</f>
        <v>332.66808518431139</v>
      </c>
      <c r="E72" s="82" t="s">
        <v>147</v>
      </c>
    </row>
    <row r="73" spans="1:5" x14ac:dyDescent="0.25">
      <c r="A73" s="185" t="s">
        <v>34</v>
      </c>
      <c r="B73" s="169" t="s">
        <v>116</v>
      </c>
      <c r="C73" s="225">
        <v>2.2200000000000002E-3</v>
      </c>
      <c r="D73" s="187">
        <f>D68*C73</f>
        <v>8.8658241189576383</v>
      </c>
      <c r="E73" s="82" t="s">
        <v>148</v>
      </c>
    </row>
    <row r="74" spans="1:5" x14ac:dyDescent="0.25">
      <c r="A74" s="185" t="s">
        <v>37</v>
      </c>
      <c r="B74" s="169" t="s">
        <v>84</v>
      </c>
      <c r="C74" s="225">
        <v>2.0000000000000001E-4</v>
      </c>
      <c r="D74" s="187">
        <f>D68*C74</f>
        <v>0.79872289359978721</v>
      </c>
      <c r="E74" s="82" t="s">
        <v>149</v>
      </c>
    </row>
    <row r="75" spans="1:5" x14ac:dyDescent="0.25">
      <c r="A75" s="185" t="s">
        <v>52</v>
      </c>
      <c r="B75" s="169" t="s">
        <v>85</v>
      </c>
      <c r="C75" s="225">
        <v>2.7999999999999998E-4</v>
      </c>
      <c r="D75" s="187">
        <f>D68*C75</f>
        <v>1.118212051039702</v>
      </c>
      <c r="E75" s="82" t="s">
        <v>150</v>
      </c>
    </row>
    <row r="76" spans="1:5" x14ac:dyDescent="0.25">
      <c r="A76" s="185" t="s">
        <v>39</v>
      </c>
      <c r="B76" s="169" t="s">
        <v>117</v>
      </c>
      <c r="C76" s="225">
        <v>3.5999999999999999E-3</v>
      </c>
      <c r="D76" s="187">
        <f>D68*C76</f>
        <v>14.377012084796169</v>
      </c>
      <c r="E76" s="82" t="s">
        <v>151</v>
      </c>
    </row>
    <row r="77" spans="1:5" x14ac:dyDescent="0.25">
      <c r="A77" s="185" t="s">
        <v>40</v>
      </c>
      <c r="B77" s="169" t="s">
        <v>86</v>
      </c>
      <c r="C77" s="225">
        <v>3.8999999999999999E-4</v>
      </c>
      <c r="D77" s="187">
        <f>D68*C77</f>
        <v>1.5575096425195851</v>
      </c>
      <c r="E77" s="82" t="s">
        <v>152</v>
      </c>
    </row>
    <row r="78" spans="1:5" ht="15.75" thickBot="1" x14ac:dyDescent="0.3">
      <c r="A78" s="374" t="s">
        <v>53</v>
      </c>
      <c r="B78" s="375"/>
      <c r="C78" s="283">
        <f>SUM(C72:C77)</f>
        <v>8.9990000000000014E-2</v>
      </c>
      <c r="D78" s="208">
        <f>SUM(D72:D77)</f>
        <v>359.3853659752242</v>
      </c>
      <c r="E78" s="77"/>
    </row>
    <row r="79" spans="1:5" ht="15.75" thickBot="1" x14ac:dyDescent="0.3">
      <c r="A79" s="404" t="s">
        <v>156</v>
      </c>
      <c r="B79" s="405"/>
      <c r="C79" s="405"/>
      <c r="D79" s="406"/>
      <c r="E79" s="77"/>
    </row>
    <row r="80" spans="1:5" x14ac:dyDescent="0.25">
      <c r="A80" s="226" t="s">
        <v>87</v>
      </c>
      <c r="B80" s="386" t="s">
        <v>88</v>
      </c>
      <c r="C80" s="387"/>
      <c r="D80" s="200" t="s">
        <v>51</v>
      </c>
      <c r="E80" s="77"/>
    </row>
    <row r="81" spans="1:5" x14ac:dyDescent="0.25">
      <c r="A81" s="185" t="s">
        <v>32</v>
      </c>
      <c r="B81" s="388" t="s">
        <v>89</v>
      </c>
      <c r="C81" s="389"/>
      <c r="D81" s="187">
        <v>0</v>
      </c>
      <c r="E81" s="77"/>
    </row>
    <row r="82" spans="1:5" ht="15.75" thickBot="1" x14ac:dyDescent="0.3">
      <c r="A82" s="374" t="s">
        <v>53</v>
      </c>
      <c r="B82" s="375"/>
      <c r="C82" s="376"/>
      <c r="D82" s="227">
        <v>0</v>
      </c>
      <c r="E82" s="77"/>
    </row>
    <row r="83" spans="1:5" ht="15.75" thickBot="1" x14ac:dyDescent="0.3">
      <c r="A83" s="400" t="s">
        <v>157</v>
      </c>
      <c r="B83" s="378"/>
      <c r="C83" s="378"/>
      <c r="D83" s="379"/>
      <c r="E83" s="83"/>
    </row>
    <row r="84" spans="1:5" x14ac:dyDescent="0.25">
      <c r="A84" s="182">
        <v>4</v>
      </c>
      <c r="B84" s="367" t="s">
        <v>90</v>
      </c>
      <c r="C84" s="368"/>
      <c r="D84" s="184" t="s">
        <v>51</v>
      </c>
      <c r="E84" s="77"/>
    </row>
    <row r="85" spans="1:5" x14ac:dyDescent="0.25">
      <c r="A85" s="169" t="s">
        <v>81</v>
      </c>
      <c r="B85" s="369" t="s">
        <v>82</v>
      </c>
      <c r="C85" s="370"/>
      <c r="D85" s="228">
        <f>D78</f>
        <v>359.3853659752242</v>
      </c>
      <c r="E85" s="77"/>
    </row>
    <row r="86" spans="1:5" x14ac:dyDescent="0.25">
      <c r="A86" s="169" t="s">
        <v>87</v>
      </c>
      <c r="B86" s="369" t="s">
        <v>88</v>
      </c>
      <c r="C86" s="370"/>
      <c r="D86" s="187">
        <f>D82</f>
        <v>0</v>
      </c>
      <c r="E86" s="77"/>
    </row>
    <row r="87" spans="1:5" ht="15.75" thickBot="1" x14ac:dyDescent="0.3">
      <c r="A87" s="374" t="s">
        <v>53</v>
      </c>
      <c r="B87" s="375"/>
      <c r="C87" s="376"/>
      <c r="D87" s="208">
        <f>SUM(D85:D86)</f>
        <v>359.3853659752242</v>
      </c>
      <c r="E87" s="77"/>
    </row>
    <row r="88" spans="1:5" ht="15.75" thickBot="1" x14ac:dyDescent="0.3">
      <c r="A88" s="400" t="s">
        <v>91</v>
      </c>
      <c r="B88" s="378"/>
      <c r="C88" s="378"/>
      <c r="D88" s="379"/>
      <c r="E88" s="83"/>
    </row>
    <row r="89" spans="1:5" x14ac:dyDescent="0.25">
      <c r="A89" s="182">
        <v>5</v>
      </c>
      <c r="B89" s="367" t="s">
        <v>92</v>
      </c>
      <c r="C89" s="368"/>
      <c r="D89" s="184" t="s">
        <v>51</v>
      </c>
      <c r="E89" s="77"/>
    </row>
    <row r="90" spans="1:5" x14ac:dyDescent="0.25">
      <c r="A90" s="169" t="s">
        <v>32</v>
      </c>
      <c r="B90" s="401" t="s">
        <v>142</v>
      </c>
      <c r="C90" s="402"/>
      <c r="D90" s="180">
        <v>72.02</v>
      </c>
      <c r="E90" s="77"/>
    </row>
    <row r="91" spans="1:5" x14ac:dyDescent="0.25">
      <c r="A91" s="169" t="s">
        <v>34</v>
      </c>
      <c r="B91" s="401" t="s">
        <v>314</v>
      </c>
      <c r="C91" s="402"/>
      <c r="D91" s="363">
        <v>505.62</v>
      </c>
      <c r="E91" s="77"/>
    </row>
    <row r="92" spans="1:5" ht="15.75" thickBot="1" x14ac:dyDescent="0.3">
      <c r="A92" s="506" t="s">
        <v>53</v>
      </c>
      <c r="B92" s="384"/>
      <c r="C92" s="385"/>
      <c r="D92" s="198">
        <f>SUM(D90:D91)</f>
        <v>577.64</v>
      </c>
      <c r="E92" s="77"/>
    </row>
    <row r="93" spans="1:5" ht="15.75" thickBot="1" x14ac:dyDescent="0.3">
      <c r="A93" s="400" t="s">
        <v>290</v>
      </c>
      <c r="B93" s="378"/>
      <c r="C93" s="378"/>
      <c r="D93" s="378"/>
      <c r="E93" s="83"/>
    </row>
    <row r="94" spans="1:5" x14ac:dyDescent="0.25">
      <c r="A94" s="182">
        <v>6</v>
      </c>
      <c r="B94" s="182" t="s">
        <v>93</v>
      </c>
      <c r="C94" s="182" t="s">
        <v>60</v>
      </c>
      <c r="D94" s="184" t="s">
        <v>51</v>
      </c>
      <c r="E94" s="77"/>
    </row>
    <row r="95" spans="1:5" x14ac:dyDescent="0.25">
      <c r="A95" s="169" t="s">
        <v>32</v>
      </c>
      <c r="B95" s="229" t="s">
        <v>94</v>
      </c>
      <c r="C95" s="230">
        <v>0.05</v>
      </c>
      <c r="D95" s="180">
        <f>C95*D109</f>
        <v>293.03100945325349</v>
      </c>
      <c r="E95" s="82" t="s">
        <v>154</v>
      </c>
    </row>
    <row r="96" spans="1:5" x14ac:dyDescent="0.25">
      <c r="A96" s="169" t="s">
        <v>34</v>
      </c>
      <c r="B96" s="229" t="s">
        <v>95</v>
      </c>
      <c r="C96" s="230">
        <v>0.1</v>
      </c>
      <c r="D96" s="180">
        <f>C96*(D95+D109)</f>
        <v>615.36511985183233</v>
      </c>
      <c r="E96" s="82" t="s">
        <v>282</v>
      </c>
    </row>
    <row r="97" spans="1:5" x14ac:dyDescent="0.25">
      <c r="A97" s="169" t="s">
        <v>37</v>
      </c>
      <c r="B97" s="229" t="s">
        <v>96</v>
      </c>
      <c r="C97" s="231">
        <f>SUM(C98:C100)</f>
        <v>5.6499999999999995E-2</v>
      </c>
      <c r="D97" s="180">
        <f>(D18+D52+D61+D87+D92+D95+D96)*(C98+C99+C100)/(1-(C98+C99+C100))</f>
        <v>405.35179860934153</v>
      </c>
      <c r="E97" s="82" t="s">
        <v>164</v>
      </c>
    </row>
    <row r="98" spans="1:5" x14ac:dyDescent="0.25">
      <c r="A98" s="169" t="s">
        <v>230</v>
      </c>
      <c r="B98" s="204" t="s">
        <v>235</v>
      </c>
      <c r="C98" s="231">
        <v>6.4999999999999997E-3</v>
      </c>
      <c r="D98" s="180">
        <f>C98*D111</f>
        <v>46.633392760366725</v>
      </c>
      <c r="E98" s="77"/>
    </row>
    <row r="99" spans="1:5" x14ac:dyDescent="0.25">
      <c r="A99" s="169" t="s">
        <v>231</v>
      </c>
      <c r="B99" s="204" t="s">
        <v>234</v>
      </c>
      <c r="C99" s="231">
        <v>0.03</v>
      </c>
      <c r="D99" s="180">
        <f>C99*D111</f>
        <v>215.23104350938488</v>
      </c>
      <c r="E99" s="77"/>
    </row>
    <row r="100" spans="1:5" x14ac:dyDescent="0.25">
      <c r="A100" s="169" t="s">
        <v>232</v>
      </c>
      <c r="B100" s="169" t="s">
        <v>233</v>
      </c>
      <c r="C100" s="232">
        <v>0.02</v>
      </c>
      <c r="D100" s="180">
        <f>C100*D111</f>
        <v>143.48736233958994</v>
      </c>
      <c r="E100" s="77"/>
    </row>
    <row r="101" spans="1:5" ht="15.75" thickBot="1" x14ac:dyDescent="0.3">
      <c r="A101" s="506" t="s">
        <v>53</v>
      </c>
      <c r="B101" s="385"/>
      <c r="C101" s="282">
        <f>SUM(C95:C97)</f>
        <v>0.20650000000000002</v>
      </c>
      <c r="D101" s="198">
        <f>SUM(D95:D97)</f>
        <v>1313.7479279144275</v>
      </c>
      <c r="E101" s="77"/>
    </row>
    <row r="102" spans="1:5" ht="15.75" thickBot="1" x14ac:dyDescent="0.3">
      <c r="A102" s="400" t="s">
        <v>97</v>
      </c>
      <c r="B102" s="378"/>
      <c r="C102" s="378"/>
      <c r="D102" s="379"/>
      <c r="E102" s="77"/>
    </row>
    <row r="103" spans="1:5" x14ac:dyDescent="0.25">
      <c r="A103" s="233"/>
      <c r="B103" s="367" t="s">
        <v>98</v>
      </c>
      <c r="C103" s="368"/>
      <c r="D103" s="184" t="s">
        <v>51</v>
      </c>
      <c r="E103" s="77"/>
    </row>
    <row r="104" spans="1:5" x14ac:dyDescent="0.25">
      <c r="A104" s="169" t="s">
        <v>32</v>
      </c>
      <c r="B104" s="369" t="s">
        <v>49</v>
      </c>
      <c r="C104" s="370"/>
      <c r="D104" s="180">
        <f>D18</f>
        <v>2224.7337272727273</v>
      </c>
      <c r="E104" s="77"/>
    </row>
    <row r="105" spans="1:5" x14ac:dyDescent="0.25">
      <c r="A105" s="169" t="s">
        <v>34</v>
      </c>
      <c r="B105" s="369" t="s">
        <v>99</v>
      </c>
      <c r="C105" s="370"/>
      <c r="D105" s="180">
        <f>D52</f>
        <v>2543.1464204109816</v>
      </c>
      <c r="E105" s="77"/>
    </row>
    <row r="106" spans="1:5" x14ac:dyDescent="0.25">
      <c r="A106" s="169" t="s">
        <v>37</v>
      </c>
      <c r="B106" s="369" t="s">
        <v>100</v>
      </c>
      <c r="C106" s="370"/>
      <c r="D106" s="180">
        <f>D61</f>
        <v>155.71467540613637</v>
      </c>
      <c r="E106" s="77"/>
    </row>
    <row r="107" spans="1:5" x14ac:dyDescent="0.25">
      <c r="A107" s="169" t="s">
        <v>52</v>
      </c>
      <c r="B107" s="369" t="s">
        <v>101</v>
      </c>
      <c r="C107" s="370"/>
      <c r="D107" s="180">
        <f>D87</f>
        <v>359.3853659752242</v>
      </c>
      <c r="E107" s="77"/>
    </row>
    <row r="108" spans="1:5" x14ac:dyDescent="0.25">
      <c r="A108" s="169" t="s">
        <v>39</v>
      </c>
      <c r="B108" s="369" t="s">
        <v>102</v>
      </c>
      <c r="C108" s="370"/>
      <c r="D108" s="180">
        <f>D92</f>
        <v>577.64</v>
      </c>
      <c r="E108" s="77"/>
    </row>
    <row r="109" spans="1:5" x14ac:dyDescent="0.25">
      <c r="A109" s="179" t="s">
        <v>40</v>
      </c>
      <c r="B109" s="381" t="s">
        <v>103</v>
      </c>
      <c r="C109" s="382"/>
      <c r="D109" s="181">
        <f>SUM(D104:D108)</f>
        <v>5860.6201890650691</v>
      </c>
      <c r="E109" s="82" t="s">
        <v>169</v>
      </c>
    </row>
    <row r="110" spans="1:5" x14ac:dyDescent="0.25">
      <c r="A110" s="169" t="s">
        <v>41</v>
      </c>
      <c r="B110" s="369" t="s">
        <v>104</v>
      </c>
      <c r="C110" s="370"/>
      <c r="D110" s="180">
        <f>D101</f>
        <v>1313.7479279144275</v>
      </c>
      <c r="E110" s="77"/>
    </row>
    <row r="111" spans="1:5" ht="15.75" thickBot="1" x14ac:dyDescent="0.3">
      <c r="A111" s="374" t="s">
        <v>105</v>
      </c>
      <c r="B111" s="375"/>
      <c r="C111" s="376"/>
      <c r="D111" s="188">
        <f>SUM(D109+D110)</f>
        <v>7174.3681169794963</v>
      </c>
      <c r="E111" s="82" t="s">
        <v>170</v>
      </c>
    </row>
    <row r="112" spans="1:5" x14ac:dyDescent="0.25">
      <c r="A112" s="190"/>
      <c r="B112" s="296"/>
      <c r="C112" s="297" t="s">
        <v>109</v>
      </c>
      <c r="D112" s="234">
        <v>2</v>
      </c>
      <c r="E112" s="77"/>
    </row>
    <row r="113" spans="1:5" x14ac:dyDescent="0.25">
      <c r="A113" s="235"/>
      <c r="B113" s="259"/>
      <c r="C113" s="76" t="s">
        <v>106</v>
      </c>
      <c r="D113" s="203">
        <f>D112*D111</f>
        <v>14348.736233958993</v>
      </c>
      <c r="E113" s="82" t="s">
        <v>172</v>
      </c>
    </row>
    <row r="114" spans="1:5" x14ac:dyDescent="0.25">
      <c r="A114" s="235"/>
      <c r="B114" s="259"/>
      <c r="C114" s="252" t="s">
        <v>108</v>
      </c>
      <c r="D114" s="236">
        <v>12</v>
      </c>
      <c r="E114" s="77"/>
    </row>
    <row r="115" spans="1:5" ht="15.75" thickBot="1" x14ac:dyDescent="0.3">
      <c r="A115" s="235"/>
      <c r="B115" s="259"/>
      <c r="C115" s="238" t="s">
        <v>107</v>
      </c>
      <c r="D115" s="257">
        <f>D114*D113</f>
        <v>172184.83480750793</v>
      </c>
      <c r="E115" s="82" t="s">
        <v>174</v>
      </c>
    </row>
    <row r="116" spans="1:5" x14ac:dyDescent="0.25">
      <c r="C116" s="281"/>
      <c r="D116" s="281"/>
    </row>
  </sheetData>
  <mergeCells count="71">
    <mergeCell ref="B85:C85"/>
    <mergeCell ref="B86:C86"/>
    <mergeCell ref="A87:C87"/>
    <mergeCell ref="A92:C92"/>
    <mergeCell ref="A101:B101"/>
    <mergeCell ref="A93:D93"/>
    <mergeCell ref="B90:C90"/>
    <mergeCell ref="B89:C89"/>
    <mergeCell ref="B91:C91"/>
    <mergeCell ref="A1:D1"/>
    <mergeCell ref="A2:D2"/>
    <mergeCell ref="B3:C3"/>
    <mergeCell ref="B4:C4"/>
    <mergeCell ref="A69:D69"/>
    <mergeCell ref="A53:D53"/>
    <mergeCell ref="A26:C26"/>
    <mergeCell ref="A27:D27"/>
    <mergeCell ref="B5:C5"/>
    <mergeCell ref="B6:C6"/>
    <mergeCell ref="A7:D7"/>
    <mergeCell ref="A10:D10"/>
    <mergeCell ref="B11:C11"/>
    <mergeCell ref="B12:C12"/>
    <mergeCell ref="B13:C13"/>
    <mergeCell ref="A14:D14"/>
    <mergeCell ref="B15:C15"/>
    <mergeCell ref="B16:C16"/>
    <mergeCell ref="A18:C18"/>
    <mergeCell ref="A19:D19"/>
    <mergeCell ref="A20:D20"/>
    <mergeCell ref="B17:C17"/>
    <mergeCell ref="A38:D38"/>
    <mergeCell ref="B39:C39"/>
    <mergeCell ref="A46:C46"/>
    <mergeCell ref="A47:D47"/>
    <mergeCell ref="B48:C48"/>
    <mergeCell ref="B43:C43"/>
    <mergeCell ref="B44:C44"/>
    <mergeCell ref="B45:C45"/>
    <mergeCell ref="B80:C80"/>
    <mergeCell ref="B81:C81"/>
    <mergeCell ref="A82:C82"/>
    <mergeCell ref="B84:C84"/>
    <mergeCell ref="B49:C49"/>
    <mergeCell ref="B50:C50"/>
    <mergeCell ref="B51:C51"/>
    <mergeCell ref="A52:C52"/>
    <mergeCell ref="A61:B61"/>
    <mergeCell ref="A111:C111"/>
    <mergeCell ref="B109:C109"/>
    <mergeCell ref="A102:D102"/>
    <mergeCell ref="B104:C104"/>
    <mergeCell ref="B105:C105"/>
    <mergeCell ref="B106:C106"/>
    <mergeCell ref="B103:C103"/>
    <mergeCell ref="B8:C8"/>
    <mergeCell ref="B9:C9"/>
    <mergeCell ref="B107:C107"/>
    <mergeCell ref="B108:C108"/>
    <mergeCell ref="B110:C110"/>
    <mergeCell ref="A62:D62"/>
    <mergeCell ref="A68:C68"/>
    <mergeCell ref="A79:D79"/>
    <mergeCell ref="A83:D83"/>
    <mergeCell ref="A88:D88"/>
    <mergeCell ref="A70:D70"/>
    <mergeCell ref="B63:C63"/>
    <mergeCell ref="B64:C64"/>
    <mergeCell ref="B66:C66"/>
    <mergeCell ref="B67:C67"/>
    <mergeCell ref="A78:B78"/>
  </mergeCells>
  <pageMargins left="0.511811024" right="0.511811024" top="0.78740157499999996" bottom="0.78740157499999996" header="0.31496062000000002" footer="0.31496062000000002"/>
  <pageSetup paperSize="9" scale="57"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A13CE-F047-4EE1-B72A-09EC31EBFE4C}">
  <sheetPr>
    <pageSetUpPr fitToPage="1"/>
  </sheetPr>
  <dimension ref="A1:E117"/>
  <sheetViews>
    <sheetView workbookViewId="0">
      <selection sqref="A1:D1"/>
    </sheetView>
  </sheetViews>
  <sheetFormatPr defaultRowHeight="15" x14ac:dyDescent="0.25"/>
  <cols>
    <col min="1" max="1" width="6.85546875" customWidth="1"/>
    <col min="2" max="2" width="64.85546875" customWidth="1"/>
    <col min="3" max="3" width="26.5703125" customWidth="1"/>
    <col min="4" max="4" width="44.7109375" customWidth="1"/>
    <col min="5" max="5" width="81.7109375" bestFit="1" customWidth="1"/>
  </cols>
  <sheetData>
    <row r="1" spans="1:5" ht="15.75" thickBot="1" x14ac:dyDescent="0.3">
      <c r="A1" s="397" t="s">
        <v>30</v>
      </c>
      <c r="B1" s="397"/>
      <c r="C1" s="397"/>
      <c r="D1" s="398"/>
      <c r="E1" s="79" t="s">
        <v>176</v>
      </c>
    </row>
    <row r="2" spans="1:5" ht="15.75" thickBot="1" x14ac:dyDescent="0.3">
      <c r="A2" s="434" t="s">
        <v>31</v>
      </c>
      <c r="B2" s="434"/>
      <c r="C2" s="434"/>
      <c r="D2" s="434"/>
      <c r="E2" s="80" t="s">
        <v>134</v>
      </c>
    </row>
    <row r="3" spans="1:5" x14ac:dyDescent="0.25">
      <c r="A3" s="167" t="s">
        <v>32</v>
      </c>
      <c r="B3" s="425" t="s">
        <v>33</v>
      </c>
      <c r="C3" s="425"/>
      <c r="D3" s="168"/>
      <c r="E3" s="76" t="s">
        <v>135</v>
      </c>
    </row>
    <row r="4" spans="1:5" x14ac:dyDescent="0.25">
      <c r="A4" s="169" t="s">
        <v>34</v>
      </c>
      <c r="B4" s="426" t="s">
        <v>35</v>
      </c>
      <c r="C4" s="426"/>
      <c r="D4" s="170" t="s">
        <v>36</v>
      </c>
      <c r="E4" s="76" t="s">
        <v>136</v>
      </c>
    </row>
    <row r="5" spans="1:5" x14ac:dyDescent="0.25">
      <c r="A5" s="171" t="s">
        <v>37</v>
      </c>
      <c r="B5" s="409" t="s">
        <v>38</v>
      </c>
      <c r="C5" s="409"/>
      <c r="D5" s="170" t="s">
        <v>225</v>
      </c>
      <c r="E5" s="81" t="s">
        <v>163</v>
      </c>
    </row>
    <row r="6" spans="1:5" ht="15.75" thickBot="1" x14ac:dyDescent="0.3">
      <c r="A6" s="172" t="s">
        <v>52</v>
      </c>
      <c r="B6" s="427" t="s">
        <v>43</v>
      </c>
      <c r="C6" s="427"/>
      <c r="D6" s="173" t="s">
        <v>44</v>
      </c>
      <c r="E6" s="76" t="s">
        <v>153</v>
      </c>
    </row>
    <row r="7" spans="1:5" ht="15.75" thickBot="1" x14ac:dyDescent="0.3">
      <c r="A7" s="410" t="s">
        <v>45</v>
      </c>
      <c r="B7" s="410"/>
      <c r="C7" s="410"/>
      <c r="D7" s="410"/>
      <c r="E7" s="84" t="s">
        <v>155</v>
      </c>
    </row>
    <row r="8" spans="1:5" ht="17.25" customHeight="1" x14ac:dyDescent="0.25">
      <c r="A8" s="169" t="s">
        <v>32</v>
      </c>
      <c r="B8" s="428" t="s">
        <v>46</v>
      </c>
      <c r="C8" s="429"/>
      <c r="D8" s="251" t="s">
        <v>177</v>
      </c>
      <c r="E8" s="85" t="s">
        <v>171</v>
      </c>
    </row>
    <row r="9" spans="1:5" ht="15.75" customHeight="1" thickBot="1" x14ac:dyDescent="0.3">
      <c r="A9" s="172" t="s">
        <v>34</v>
      </c>
      <c r="B9" s="430" t="s">
        <v>118</v>
      </c>
      <c r="C9" s="431"/>
      <c r="D9" s="175" t="s">
        <v>125</v>
      </c>
      <c r="E9" s="87" t="s">
        <v>173</v>
      </c>
    </row>
    <row r="10" spans="1:5" ht="15.75" thickBot="1" x14ac:dyDescent="0.3">
      <c r="A10" s="410" t="s">
        <v>47</v>
      </c>
      <c r="B10" s="410"/>
      <c r="C10" s="410"/>
      <c r="D10" s="410"/>
      <c r="E10" s="81" t="s">
        <v>175</v>
      </c>
    </row>
    <row r="11" spans="1:5" x14ac:dyDescent="0.25">
      <c r="A11" s="169">
        <v>1</v>
      </c>
      <c r="B11" s="432" t="s">
        <v>319</v>
      </c>
      <c r="C11" s="433"/>
      <c r="D11" s="301">
        <v>1707.75</v>
      </c>
      <c r="E11" s="81" t="s">
        <v>283</v>
      </c>
    </row>
    <row r="12" spans="1:5" ht="18.75" customHeight="1" x14ac:dyDescent="0.25">
      <c r="A12" s="171">
        <v>2</v>
      </c>
      <c r="B12" s="409" t="s">
        <v>128</v>
      </c>
      <c r="C12" s="409"/>
      <c r="D12" s="174" t="s">
        <v>177</v>
      </c>
      <c r="E12" s="77"/>
    </row>
    <row r="13" spans="1:5" ht="15.75" thickBot="1" x14ac:dyDescent="0.3">
      <c r="A13" s="171">
        <v>3</v>
      </c>
      <c r="B13" s="409" t="s">
        <v>48</v>
      </c>
      <c r="C13" s="409"/>
      <c r="D13" s="176">
        <v>1621</v>
      </c>
      <c r="E13" s="77"/>
    </row>
    <row r="14" spans="1:5" ht="15.75" thickBot="1" x14ac:dyDescent="0.3">
      <c r="A14" s="410" t="s">
        <v>289</v>
      </c>
      <c r="B14" s="410"/>
      <c r="C14" s="410"/>
      <c r="D14" s="410"/>
      <c r="E14" s="77"/>
    </row>
    <row r="15" spans="1:5" ht="21.75" customHeight="1" x14ac:dyDescent="0.25">
      <c r="A15" s="177">
        <v>1</v>
      </c>
      <c r="B15" s="411" t="s">
        <v>50</v>
      </c>
      <c r="C15" s="411"/>
      <c r="D15" s="178" t="s">
        <v>51</v>
      </c>
      <c r="E15" s="77"/>
    </row>
    <row r="16" spans="1:5" ht="16.5" customHeight="1" x14ac:dyDescent="0.25">
      <c r="A16" s="169" t="s">
        <v>32</v>
      </c>
      <c r="B16" s="369" t="s">
        <v>179</v>
      </c>
      <c r="C16" s="370"/>
      <c r="D16" s="180">
        <f>D11/220*180</f>
        <v>1397.25</v>
      </c>
      <c r="E16" s="82" t="s">
        <v>131</v>
      </c>
    </row>
    <row r="17" spans="1:5" ht="19.5" customHeight="1" x14ac:dyDescent="0.25">
      <c r="A17" s="169" t="s">
        <v>34</v>
      </c>
      <c r="B17" s="369" t="s">
        <v>180</v>
      </c>
      <c r="C17" s="370"/>
      <c r="D17" s="180">
        <f>D16*0.2</f>
        <v>279.45</v>
      </c>
      <c r="E17" s="82" t="s">
        <v>178</v>
      </c>
    </row>
    <row r="18" spans="1:5" ht="15.75" thickBot="1" x14ac:dyDescent="0.3">
      <c r="A18" s="411" t="s">
        <v>53</v>
      </c>
      <c r="B18" s="411"/>
      <c r="C18" s="411"/>
      <c r="D18" s="181">
        <f>SUM(D16:D17)</f>
        <v>1676.7</v>
      </c>
      <c r="E18" s="77"/>
    </row>
    <row r="19" spans="1:5" ht="15.75" thickBot="1" x14ac:dyDescent="0.3">
      <c r="A19" s="410" t="s">
        <v>160</v>
      </c>
      <c r="B19" s="410"/>
      <c r="C19" s="410"/>
      <c r="D19" s="410"/>
      <c r="E19" s="77"/>
    </row>
    <row r="20" spans="1:5" ht="15.75" thickBot="1" x14ac:dyDescent="0.3">
      <c r="A20" s="412" t="s">
        <v>161</v>
      </c>
      <c r="B20" s="412"/>
      <c r="C20" s="412"/>
      <c r="D20" s="413"/>
      <c r="E20" s="77"/>
    </row>
    <row r="21" spans="1:5" x14ac:dyDescent="0.25">
      <c r="A21" s="182" t="s">
        <v>54</v>
      </c>
      <c r="B21" s="182" t="s">
        <v>55</v>
      </c>
      <c r="C21" s="183" t="s">
        <v>60</v>
      </c>
      <c r="D21" s="184" t="s">
        <v>51</v>
      </c>
      <c r="E21" s="77"/>
    </row>
    <row r="22" spans="1:5" x14ac:dyDescent="0.25">
      <c r="A22" s="185" t="s">
        <v>32</v>
      </c>
      <c r="B22" s="185" t="s">
        <v>56</v>
      </c>
      <c r="C22" s="186">
        <v>8.3299999999999999E-2</v>
      </c>
      <c r="D22" s="187">
        <f>C22*D18</f>
        <v>139.66910999999999</v>
      </c>
      <c r="E22" s="77"/>
    </row>
    <row r="23" spans="1:5" x14ac:dyDescent="0.25">
      <c r="A23" s="185" t="s">
        <v>34</v>
      </c>
      <c r="B23" s="185" t="s">
        <v>57</v>
      </c>
      <c r="C23" s="186">
        <v>2.7799999999999998E-2</v>
      </c>
      <c r="D23" s="187">
        <f>SUM(D18*C23)</f>
        <v>46.612259999999999</v>
      </c>
      <c r="E23" s="77"/>
    </row>
    <row r="24" spans="1:5" x14ac:dyDescent="0.25">
      <c r="A24" s="278" t="s">
        <v>37</v>
      </c>
      <c r="B24" s="278" t="s">
        <v>111</v>
      </c>
      <c r="C24" s="186">
        <f>SUM(C22+C23)</f>
        <v>0.1111</v>
      </c>
      <c r="D24" s="188">
        <f>SUM(D22:D23)</f>
        <v>186.28136999999998</v>
      </c>
      <c r="E24" s="77"/>
    </row>
    <row r="25" spans="1:5" x14ac:dyDescent="0.25">
      <c r="A25" s="185" t="s">
        <v>52</v>
      </c>
      <c r="B25" s="185" t="s">
        <v>110</v>
      </c>
      <c r="C25" s="189">
        <f>SUM(C29:C36)</f>
        <v>0.36800000000000005</v>
      </c>
      <c r="D25" s="187">
        <f>SUM(D24*C25)</f>
        <v>68.551544160000006</v>
      </c>
      <c r="E25" s="77"/>
    </row>
    <row r="26" spans="1:5" ht="15.75" thickBot="1" x14ac:dyDescent="0.3">
      <c r="A26" s="414" t="s">
        <v>53</v>
      </c>
      <c r="B26" s="415"/>
      <c r="C26" s="416"/>
      <c r="D26" s="191">
        <f>SUM(D24+D25)</f>
        <v>254.83291415999997</v>
      </c>
      <c r="E26" s="77"/>
    </row>
    <row r="27" spans="1:5" ht="15.75" thickBot="1" x14ac:dyDescent="0.3">
      <c r="A27" s="417" t="s">
        <v>286</v>
      </c>
      <c r="B27" s="417"/>
      <c r="C27" s="417"/>
      <c r="D27" s="418"/>
      <c r="E27" s="83"/>
    </row>
    <row r="28" spans="1:5" ht="16.5" customHeight="1" x14ac:dyDescent="0.25">
      <c r="A28" s="183" t="s">
        <v>58</v>
      </c>
      <c r="B28" s="183" t="s">
        <v>59</v>
      </c>
      <c r="C28" s="183" t="s">
        <v>60</v>
      </c>
      <c r="D28" s="192" t="s">
        <v>51</v>
      </c>
      <c r="E28" s="77"/>
    </row>
    <row r="29" spans="1:5" x14ac:dyDescent="0.25">
      <c r="A29" s="193" t="s">
        <v>32</v>
      </c>
      <c r="B29" s="193" t="s">
        <v>61</v>
      </c>
      <c r="C29" s="189">
        <v>0.2</v>
      </c>
      <c r="D29" s="180">
        <f>D18*C29</f>
        <v>335.34000000000003</v>
      </c>
      <c r="E29" s="77"/>
    </row>
    <row r="30" spans="1:5" ht="21" customHeight="1" x14ac:dyDescent="0.25">
      <c r="A30" s="193" t="s">
        <v>34</v>
      </c>
      <c r="B30" s="193" t="s">
        <v>62</v>
      </c>
      <c r="C30" s="189">
        <v>2.5000000000000001E-2</v>
      </c>
      <c r="D30" s="180">
        <f>D18*C30</f>
        <v>41.917500000000004</v>
      </c>
      <c r="E30" s="77"/>
    </row>
    <row r="31" spans="1:5" ht="19.5" customHeight="1" x14ac:dyDescent="0.25">
      <c r="A31" s="193" t="s">
        <v>37</v>
      </c>
      <c r="B31" s="194" t="s">
        <v>127</v>
      </c>
      <c r="C31" s="195">
        <v>0.03</v>
      </c>
      <c r="D31" s="180">
        <f>D18*C31</f>
        <v>50.301000000000002</v>
      </c>
      <c r="E31" s="77"/>
    </row>
    <row r="32" spans="1:5" ht="20.25" customHeight="1" x14ac:dyDescent="0.25">
      <c r="A32" s="193" t="s">
        <v>52</v>
      </c>
      <c r="B32" s="193" t="s">
        <v>63</v>
      </c>
      <c r="C32" s="189">
        <v>1.4999999999999999E-2</v>
      </c>
      <c r="D32" s="180">
        <f>D18*C32</f>
        <v>25.150500000000001</v>
      </c>
      <c r="E32" s="77"/>
    </row>
    <row r="33" spans="1:5" ht="16.5" customHeight="1" x14ac:dyDescent="0.25">
      <c r="A33" s="193" t="s">
        <v>39</v>
      </c>
      <c r="B33" s="193" t="s">
        <v>64</v>
      </c>
      <c r="C33" s="189">
        <v>0.01</v>
      </c>
      <c r="D33" s="180">
        <f>D18*C33</f>
        <v>16.766999999999999</v>
      </c>
      <c r="E33" s="77"/>
    </row>
    <row r="34" spans="1:5" x14ac:dyDescent="0.25">
      <c r="A34" s="193" t="s">
        <v>40</v>
      </c>
      <c r="B34" s="193" t="s">
        <v>65</v>
      </c>
      <c r="C34" s="189">
        <v>6.0000000000000001E-3</v>
      </c>
      <c r="D34" s="180">
        <f>D18*C34</f>
        <v>10.0602</v>
      </c>
      <c r="E34" s="77"/>
    </row>
    <row r="35" spans="1:5" x14ac:dyDescent="0.25">
      <c r="A35" s="193" t="s">
        <v>41</v>
      </c>
      <c r="B35" s="193" t="s">
        <v>66</v>
      </c>
      <c r="C35" s="189">
        <v>2E-3</v>
      </c>
      <c r="D35" s="180">
        <f>D18*C35</f>
        <v>3.3534000000000002</v>
      </c>
      <c r="E35" s="77"/>
    </row>
    <row r="36" spans="1:5" x14ac:dyDescent="0.25">
      <c r="A36" s="193" t="s">
        <v>42</v>
      </c>
      <c r="B36" s="193" t="s">
        <v>67</v>
      </c>
      <c r="C36" s="189">
        <v>0.08</v>
      </c>
      <c r="D36" s="180">
        <f>D18*C36</f>
        <v>134.136</v>
      </c>
      <c r="E36" s="77"/>
    </row>
    <row r="37" spans="1:5" ht="15.75" thickBot="1" x14ac:dyDescent="0.3">
      <c r="A37" s="196"/>
      <c r="B37" s="197" t="s">
        <v>53</v>
      </c>
      <c r="C37" s="282">
        <f>SUM(C29:C36)</f>
        <v>0.36800000000000005</v>
      </c>
      <c r="D37" s="198">
        <f>SUM(D29:D36)</f>
        <v>617.02560000000005</v>
      </c>
      <c r="E37" s="77"/>
    </row>
    <row r="38" spans="1:5" ht="15.75" thickBot="1" x14ac:dyDescent="0.3">
      <c r="A38" s="421" t="s">
        <v>287</v>
      </c>
      <c r="B38" s="421"/>
      <c r="C38" s="421"/>
      <c r="D38" s="422"/>
      <c r="E38" s="77"/>
    </row>
    <row r="39" spans="1:5" x14ac:dyDescent="0.25">
      <c r="A39" s="199" t="s">
        <v>68</v>
      </c>
      <c r="B39" s="408" t="s">
        <v>69</v>
      </c>
      <c r="C39" s="408"/>
      <c r="D39" s="200" t="s">
        <v>51</v>
      </c>
      <c r="E39" s="77"/>
    </row>
    <row r="40" spans="1:5" x14ac:dyDescent="0.25">
      <c r="A40" s="169" t="s">
        <v>32</v>
      </c>
      <c r="B40" s="201" t="s">
        <v>137</v>
      </c>
      <c r="C40" s="202">
        <v>7.0000000000000007E-2</v>
      </c>
      <c r="D40" s="203">
        <f>D18*7%</f>
        <v>117.36900000000001</v>
      </c>
      <c r="E40" s="82" t="s">
        <v>133</v>
      </c>
    </row>
    <row r="41" spans="1:5" x14ac:dyDescent="0.25">
      <c r="A41" s="169" t="s">
        <v>34</v>
      </c>
      <c r="B41" s="507" t="s">
        <v>181</v>
      </c>
      <c r="C41" s="508"/>
      <c r="D41" s="203">
        <v>165</v>
      </c>
      <c r="E41" s="82"/>
    </row>
    <row r="42" spans="1:5" x14ac:dyDescent="0.25">
      <c r="A42" s="169" t="s">
        <v>37</v>
      </c>
      <c r="B42" s="204" t="s">
        <v>140</v>
      </c>
      <c r="C42" s="205">
        <v>27.12</v>
      </c>
      <c r="D42" s="206">
        <f>(C42*22)*99%</f>
        <v>590.67359999999996</v>
      </c>
      <c r="E42" s="82" t="s">
        <v>132</v>
      </c>
    </row>
    <row r="43" spans="1:5" ht="18" customHeight="1" x14ac:dyDescent="0.25">
      <c r="A43" s="169" t="s">
        <v>52</v>
      </c>
      <c r="B43" s="169" t="s">
        <v>129</v>
      </c>
      <c r="C43" s="207">
        <v>7.9</v>
      </c>
      <c r="D43" s="203">
        <f>(2*7.9*22)-(D16*6%)</f>
        <v>263.76500000000004</v>
      </c>
      <c r="E43" s="82" t="s">
        <v>130</v>
      </c>
    </row>
    <row r="44" spans="1:5" x14ac:dyDescent="0.25">
      <c r="A44" s="169" t="s">
        <v>39</v>
      </c>
      <c r="B44" s="505" t="s">
        <v>138</v>
      </c>
      <c r="C44" s="505"/>
      <c r="D44" s="366">
        <v>10.74</v>
      </c>
      <c r="E44" s="77"/>
    </row>
    <row r="45" spans="1:5" x14ac:dyDescent="0.25">
      <c r="A45" s="169" t="s">
        <v>40</v>
      </c>
      <c r="B45" s="505" t="s">
        <v>139</v>
      </c>
      <c r="C45" s="505"/>
      <c r="D45" s="206">
        <v>11</v>
      </c>
      <c r="E45" s="77"/>
    </row>
    <row r="46" spans="1:5" x14ac:dyDescent="0.25">
      <c r="A46" s="169" t="s">
        <v>41</v>
      </c>
      <c r="B46" s="505" t="s">
        <v>146</v>
      </c>
      <c r="C46" s="505"/>
      <c r="D46" s="180">
        <f>D18*1%</f>
        <v>16.766999999999999</v>
      </c>
      <c r="E46" s="88" t="s">
        <v>141</v>
      </c>
    </row>
    <row r="47" spans="1:5" ht="15.75" thickBot="1" x14ac:dyDescent="0.3">
      <c r="A47" s="394" t="s">
        <v>53</v>
      </c>
      <c r="B47" s="394"/>
      <c r="C47" s="394"/>
      <c r="D47" s="208">
        <f>SUM(D40:D46)</f>
        <v>1175.3146000000002</v>
      </c>
      <c r="E47" s="77"/>
    </row>
    <row r="48" spans="1:5" ht="15.75" thickBot="1" x14ac:dyDescent="0.3">
      <c r="A48" s="400" t="s">
        <v>159</v>
      </c>
      <c r="B48" s="378"/>
      <c r="C48" s="378"/>
      <c r="D48" s="379"/>
      <c r="E48" s="78"/>
    </row>
    <row r="49" spans="1:5" x14ac:dyDescent="0.25">
      <c r="A49" s="182">
        <v>2</v>
      </c>
      <c r="B49" s="407" t="s">
        <v>70</v>
      </c>
      <c r="C49" s="407"/>
      <c r="D49" s="184" t="s">
        <v>51</v>
      </c>
      <c r="E49" s="77"/>
    </row>
    <row r="50" spans="1:5" x14ac:dyDescent="0.25">
      <c r="A50" s="169" t="s">
        <v>54</v>
      </c>
      <c r="B50" s="399" t="s">
        <v>71</v>
      </c>
      <c r="C50" s="399"/>
      <c r="D50" s="180">
        <f>D26</f>
        <v>254.83291415999997</v>
      </c>
      <c r="E50" s="77"/>
    </row>
    <row r="51" spans="1:5" x14ac:dyDescent="0.25">
      <c r="A51" s="169" t="s">
        <v>58</v>
      </c>
      <c r="B51" s="399" t="s">
        <v>59</v>
      </c>
      <c r="C51" s="399"/>
      <c r="D51" s="180">
        <f>D37</f>
        <v>617.02560000000005</v>
      </c>
      <c r="E51" s="77"/>
    </row>
    <row r="52" spans="1:5" x14ac:dyDescent="0.25">
      <c r="A52" s="169" t="s">
        <v>68</v>
      </c>
      <c r="B52" s="399" t="s">
        <v>69</v>
      </c>
      <c r="C52" s="399"/>
      <c r="D52" s="180">
        <f>D47</f>
        <v>1175.3146000000002</v>
      </c>
      <c r="E52" s="77"/>
    </row>
    <row r="53" spans="1:5" ht="15.75" thickBot="1" x14ac:dyDescent="0.3">
      <c r="A53" s="394" t="s">
        <v>53</v>
      </c>
      <c r="B53" s="394"/>
      <c r="C53" s="394"/>
      <c r="D53" s="198">
        <f>SUM(D50:D52)</f>
        <v>2047.1731141600003</v>
      </c>
      <c r="E53" s="77"/>
    </row>
    <row r="54" spans="1:5" ht="15.75" thickBot="1" x14ac:dyDescent="0.3">
      <c r="A54" s="509" t="s">
        <v>288</v>
      </c>
      <c r="B54" s="510"/>
      <c r="C54" s="510"/>
      <c r="D54" s="510"/>
      <c r="E54" s="83"/>
    </row>
    <row r="55" spans="1:5" x14ac:dyDescent="0.25">
      <c r="A55" s="209">
        <v>3</v>
      </c>
      <c r="B55" s="182" t="s">
        <v>72</v>
      </c>
      <c r="C55" s="183" t="s">
        <v>60</v>
      </c>
      <c r="D55" s="184" t="s">
        <v>51</v>
      </c>
      <c r="E55" s="77"/>
    </row>
    <row r="56" spans="1:5" x14ac:dyDescent="0.25">
      <c r="A56" s="185" t="s">
        <v>32</v>
      </c>
      <c r="B56" s="185" t="s">
        <v>73</v>
      </c>
      <c r="C56" s="210">
        <v>4.1700000000000001E-3</v>
      </c>
      <c r="D56" s="211">
        <f>D18*C56</f>
        <v>6.9918390000000006</v>
      </c>
      <c r="E56" s="82" t="s">
        <v>143</v>
      </c>
    </row>
    <row r="57" spans="1:5" x14ac:dyDescent="0.25">
      <c r="A57" s="185" t="s">
        <v>34</v>
      </c>
      <c r="B57" s="185" t="s">
        <v>74</v>
      </c>
      <c r="C57" s="212">
        <v>3.3399999999999999E-4</v>
      </c>
      <c r="D57" s="331">
        <f>D18*C57</f>
        <v>0.56001780000000001</v>
      </c>
      <c r="E57" s="82" t="s">
        <v>144</v>
      </c>
    </row>
    <row r="58" spans="1:5" x14ac:dyDescent="0.25">
      <c r="A58" s="214" t="s">
        <v>37</v>
      </c>
      <c r="B58" s="214" t="s">
        <v>75</v>
      </c>
      <c r="C58" s="215">
        <v>3.44E-2</v>
      </c>
      <c r="D58" s="216">
        <f>SUM(D18+D24)*C58</f>
        <v>64.086559128000005</v>
      </c>
      <c r="E58" s="82" t="s">
        <v>145</v>
      </c>
    </row>
    <row r="59" spans="1:5" x14ac:dyDescent="0.25">
      <c r="A59" s="185" t="s">
        <v>52</v>
      </c>
      <c r="B59" s="185" t="s">
        <v>76</v>
      </c>
      <c r="C59" s="217">
        <v>1.9400000000000001E-2</v>
      </c>
      <c r="D59" s="211">
        <f>D18*C59</f>
        <v>32.527979999999999</v>
      </c>
      <c r="E59" s="82" t="s">
        <v>284</v>
      </c>
    </row>
    <row r="60" spans="1:5" ht="16.5" customHeight="1" x14ac:dyDescent="0.25">
      <c r="A60" s="169" t="s">
        <v>39</v>
      </c>
      <c r="B60" s="169" t="s">
        <v>77</v>
      </c>
      <c r="C60" s="218">
        <v>7.1999999999999998E-3</v>
      </c>
      <c r="D60" s="219">
        <f>D18*C60</f>
        <v>12.072240000000001</v>
      </c>
      <c r="E60" s="82" t="s">
        <v>285</v>
      </c>
    </row>
    <row r="61" spans="1:5" x14ac:dyDescent="0.25">
      <c r="A61" s="214" t="s">
        <v>40</v>
      </c>
      <c r="B61" s="214" t="s">
        <v>78</v>
      </c>
      <c r="C61" s="215">
        <v>5.9999999999999995E-4</v>
      </c>
      <c r="D61" s="216">
        <f>(D18+D24)*C61</f>
        <v>1.1177888219999998</v>
      </c>
      <c r="E61" s="82" t="s">
        <v>281</v>
      </c>
    </row>
    <row r="62" spans="1:5" ht="15.75" thickBot="1" x14ac:dyDescent="0.3">
      <c r="A62" s="374" t="s">
        <v>53</v>
      </c>
      <c r="B62" s="376"/>
      <c r="C62" s="288">
        <f>SUM(C56:C61)</f>
        <v>6.610400000000001E-2</v>
      </c>
      <c r="D62" s="208">
        <f>SUM(D56:D61)</f>
        <v>117.35642475</v>
      </c>
      <c r="E62" s="77"/>
    </row>
    <row r="63" spans="1:5" ht="15.75" thickBot="1" x14ac:dyDescent="0.3">
      <c r="A63" s="396" t="s">
        <v>158</v>
      </c>
      <c r="B63" s="397"/>
      <c r="C63" s="397"/>
      <c r="D63" s="398"/>
      <c r="E63" s="77"/>
    </row>
    <row r="64" spans="1:5" x14ac:dyDescent="0.25">
      <c r="A64" s="220" t="s">
        <v>32</v>
      </c>
      <c r="B64" s="386" t="s">
        <v>112</v>
      </c>
      <c r="C64" s="387"/>
      <c r="D64" s="221">
        <f>D18</f>
        <v>1676.7</v>
      </c>
      <c r="E64" s="77"/>
    </row>
    <row r="65" spans="1:5" x14ac:dyDescent="0.25">
      <c r="A65" s="185" t="s">
        <v>34</v>
      </c>
      <c r="B65" s="388" t="s">
        <v>99</v>
      </c>
      <c r="C65" s="389"/>
      <c r="D65" s="187">
        <f>D53</f>
        <v>2047.1731141600003</v>
      </c>
      <c r="E65" s="77"/>
    </row>
    <row r="66" spans="1:5" x14ac:dyDescent="0.25">
      <c r="A66" s="214" t="s">
        <v>37</v>
      </c>
      <c r="B66" s="214" t="s">
        <v>113</v>
      </c>
      <c r="C66" s="222">
        <f>D64/12</f>
        <v>139.72499999999999</v>
      </c>
      <c r="D66" s="206">
        <f>C66*C37+C66</f>
        <v>191.1438</v>
      </c>
      <c r="E66" s="77"/>
    </row>
    <row r="67" spans="1:5" x14ac:dyDescent="0.25">
      <c r="A67" s="185" t="s">
        <v>52</v>
      </c>
      <c r="B67" s="388" t="s">
        <v>100</v>
      </c>
      <c r="C67" s="389"/>
      <c r="D67" s="187">
        <f>D62</f>
        <v>117.35642475</v>
      </c>
      <c r="E67" s="77"/>
    </row>
    <row r="68" spans="1:5" x14ac:dyDescent="0.25">
      <c r="A68" s="185" t="s">
        <v>39</v>
      </c>
      <c r="B68" s="388" t="s">
        <v>114</v>
      </c>
      <c r="C68" s="389"/>
      <c r="D68" s="223">
        <f>-(D43+D42)</f>
        <v>-854.43859999999995</v>
      </c>
      <c r="E68" s="77"/>
    </row>
    <row r="69" spans="1:5" ht="15.75" thickBot="1" x14ac:dyDescent="0.3">
      <c r="A69" s="390" t="s">
        <v>115</v>
      </c>
      <c r="B69" s="390"/>
      <c r="C69" s="390"/>
      <c r="D69" s="224">
        <f>SUM(D64:D68)</f>
        <v>3177.9347389099999</v>
      </c>
      <c r="E69" s="77"/>
    </row>
    <row r="70" spans="1:5" ht="15.75" thickBot="1" x14ac:dyDescent="0.3">
      <c r="A70" s="391" t="s">
        <v>79</v>
      </c>
      <c r="B70" s="392"/>
      <c r="C70" s="392"/>
      <c r="D70" s="393"/>
      <c r="E70" s="77"/>
    </row>
    <row r="71" spans="1:5" ht="15.75" thickBot="1" x14ac:dyDescent="0.3">
      <c r="A71" s="400" t="s">
        <v>80</v>
      </c>
      <c r="B71" s="378"/>
      <c r="C71" s="378"/>
      <c r="D71" s="379"/>
      <c r="E71" s="77"/>
    </row>
    <row r="72" spans="1:5" x14ac:dyDescent="0.25">
      <c r="A72" s="182" t="s">
        <v>81</v>
      </c>
      <c r="B72" s="182" t="s">
        <v>82</v>
      </c>
      <c r="C72" s="183" t="s">
        <v>60</v>
      </c>
      <c r="D72" s="184" t="s">
        <v>51</v>
      </c>
      <c r="E72" s="77"/>
    </row>
    <row r="73" spans="1:5" x14ac:dyDescent="0.25">
      <c r="A73" s="185" t="s">
        <v>32</v>
      </c>
      <c r="B73" s="169" t="s">
        <v>83</v>
      </c>
      <c r="C73" s="189">
        <v>8.3299999999999999E-2</v>
      </c>
      <c r="D73" s="187">
        <f>D69*C73</f>
        <v>264.72196375120296</v>
      </c>
      <c r="E73" s="88" t="s">
        <v>147</v>
      </c>
    </row>
    <row r="74" spans="1:5" x14ac:dyDescent="0.25">
      <c r="A74" s="185" t="s">
        <v>34</v>
      </c>
      <c r="B74" s="169" t="s">
        <v>116</v>
      </c>
      <c r="C74" s="225">
        <v>2.2200000000000002E-3</v>
      </c>
      <c r="D74" s="187">
        <f>D69*C74</f>
        <v>7.0550151203802001</v>
      </c>
      <c r="E74" s="88" t="s">
        <v>148</v>
      </c>
    </row>
    <row r="75" spans="1:5" x14ac:dyDescent="0.25">
      <c r="A75" s="185" t="s">
        <v>37</v>
      </c>
      <c r="B75" s="169" t="s">
        <v>84</v>
      </c>
      <c r="C75" s="225">
        <v>2.0000000000000001E-4</v>
      </c>
      <c r="D75" s="187">
        <f>D69*C75</f>
        <v>0.63558694778199998</v>
      </c>
      <c r="E75" s="88" t="s">
        <v>149</v>
      </c>
    </row>
    <row r="76" spans="1:5" ht="19.5" customHeight="1" x14ac:dyDescent="0.25">
      <c r="A76" s="185" t="s">
        <v>52</v>
      </c>
      <c r="B76" s="169" t="s">
        <v>85</v>
      </c>
      <c r="C76" s="225">
        <v>2.7999999999999998E-4</v>
      </c>
      <c r="D76" s="187">
        <f>D69*C76</f>
        <v>0.88982172689479988</v>
      </c>
      <c r="E76" s="88" t="s">
        <v>150</v>
      </c>
    </row>
    <row r="77" spans="1:5" x14ac:dyDescent="0.25">
      <c r="A77" s="185" t="s">
        <v>39</v>
      </c>
      <c r="B77" s="169" t="s">
        <v>117</v>
      </c>
      <c r="C77" s="225">
        <v>3.5999999999999999E-3</v>
      </c>
      <c r="D77" s="187">
        <f>D69*C77</f>
        <v>11.440565060075999</v>
      </c>
      <c r="E77" s="88" t="s">
        <v>151</v>
      </c>
    </row>
    <row r="78" spans="1:5" x14ac:dyDescent="0.25">
      <c r="A78" s="185" t="s">
        <v>40</v>
      </c>
      <c r="B78" s="169" t="s">
        <v>86</v>
      </c>
      <c r="C78" s="225">
        <v>3.8999999999999999E-4</v>
      </c>
      <c r="D78" s="187">
        <f>D69*C78</f>
        <v>1.2393945481749</v>
      </c>
      <c r="E78" s="88" t="s">
        <v>152</v>
      </c>
    </row>
    <row r="79" spans="1:5" ht="15.75" thickBot="1" x14ac:dyDescent="0.3">
      <c r="A79" s="374" t="s">
        <v>53</v>
      </c>
      <c r="B79" s="376"/>
      <c r="C79" s="288">
        <f>SUM(C73:C78)</f>
        <v>8.9990000000000014E-2</v>
      </c>
      <c r="D79" s="208">
        <f>SUM(D73:D78)</f>
        <v>285.98234715451082</v>
      </c>
      <c r="E79" s="77"/>
    </row>
    <row r="80" spans="1:5" ht="15.75" thickBot="1" x14ac:dyDescent="0.3">
      <c r="A80" s="404" t="s">
        <v>156</v>
      </c>
      <c r="B80" s="405"/>
      <c r="C80" s="405"/>
      <c r="D80" s="406"/>
      <c r="E80" s="77"/>
    </row>
    <row r="81" spans="1:5" x14ac:dyDescent="0.25">
      <c r="A81" s="226" t="s">
        <v>87</v>
      </c>
      <c r="B81" s="386" t="s">
        <v>88</v>
      </c>
      <c r="C81" s="387"/>
      <c r="D81" s="200" t="s">
        <v>51</v>
      </c>
      <c r="E81" s="77"/>
    </row>
    <row r="82" spans="1:5" x14ac:dyDescent="0.25">
      <c r="A82" s="185" t="s">
        <v>32</v>
      </c>
      <c r="B82" s="388" t="s">
        <v>89</v>
      </c>
      <c r="C82" s="389"/>
      <c r="D82" s="187">
        <v>0</v>
      </c>
      <c r="E82" s="77"/>
    </row>
    <row r="83" spans="1:5" ht="15.75" thickBot="1" x14ac:dyDescent="0.3">
      <c r="A83" s="374" t="s">
        <v>53</v>
      </c>
      <c r="B83" s="375"/>
      <c r="C83" s="376"/>
      <c r="D83" s="224">
        <v>0</v>
      </c>
      <c r="E83" s="77"/>
    </row>
    <row r="84" spans="1:5" ht="15.75" thickBot="1" x14ac:dyDescent="0.3">
      <c r="A84" s="400" t="s">
        <v>157</v>
      </c>
      <c r="B84" s="378"/>
      <c r="C84" s="378"/>
      <c r="D84" s="379"/>
      <c r="E84" s="83"/>
    </row>
    <row r="85" spans="1:5" x14ac:dyDescent="0.25">
      <c r="A85" s="182">
        <v>4</v>
      </c>
      <c r="B85" s="367" t="s">
        <v>90</v>
      </c>
      <c r="C85" s="368"/>
      <c r="D85" s="184" t="s">
        <v>51</v>
      </c>
      <c r="E85" s="77"/>
    </row>
    <row r="86" spans="1:5" x14ac:dyDescent="0.25">
      <c r="A86" s="169" t="s">
        <v>81</v>
      </c>
      <c r="B86" s="369" t="s">
        <v>82</v>
      </c>
      <c r="C86" s="370"/>
      <c r="D86" s="228">
        <f>D79</f>
        <v>285.98234715451082</v>
      </c>
      <c r="E86" s="77"/>
    </row>
    <row r="87" spans="1:5" x14ac:dyDescent="0.25">
      <c r="A87" s="169" t="s">
        <v>87</v>
      </c>
      <c r="B87" s="369" t="s">
        <v>88</v>
      </c>
      <c r="C87" s="370"/>
      <c r="D87" s="187">
        <f>D83</f>
        <v>0</v>
      </c>
      <c r="E87" s="77"/>
    </row>
    <row r="88" spans="1:5" ht="15.75" thickBot="1" x14ac:dyDescent="0.3">
      <c r="A88" s="374" t="s">
        <v>53</v>
      </c>
      <c r="B88" s="375"/>
      <c r="C88" s="376"/>
      <c r="D88" s="208">
        <f>SUM(D86:D87)</f>
        <v>285.98234715451082</v>
      </c>
      <c r="E88" s="77"/>
    </row>
    <row r="89" spans="1:5" ht="15.75" thickBot="1" x14ac:dyDescent="0.3">
      <c r="A89" s="400" t="s">
        <v>91</v>
      </c>
      <c r="B89" s="378"/>
      <c r="C89" s="378"/>
      <c r="D89" s="379"/>
      <c r="E89" s="83"/>
    </row>
    <row r="90" spans="1:5" x14ac:dyDescent="0.25">
      <c r="A90" s="182">
        <v>5</v>
      </c>
      <c r="B90" s="367" t="s">
        <v>92</v>
      </c>
      <c r="C90" s="368"/>
      <c r="D90" s="184" t="s">
        <v>51</v>
      </c>
      <c r="E90" s="77"/>
    </row>
    <row r="91" spans="1:5" x14ac:dyDescent="0.25">
      <c r="A91" s="169" t="s">
        <v>32</v>
      </c>
      <c r="B91" s="401" t="s">
        <v>142</v>
      </c>
      <c r="C91" s="402"/>
      <c r="D91" s="180">
        <v>62.7</v>
      </c>
      <c r="E91" s="77"/>
    </row>
    <row r="92" spans="1:5" x14ac:dyDescent="0.25">
      <c r="A92" s="169" t="s">
        <v>34</v>
      </c>
      <c r="B92" s="401" t="s">
        <v>314</v>
      </c>
      <c r="C92" s="402"/>
      <c r="D92" s="363">
        <v>505.62</v>
      </c>
      <c r="E92" s="77"/>
    </row>
    <row r="93" spans="1:5" ht="15.75" thickBot="1" x14ac:dyDescent="0.3">
      <c r="A93" s="506" t="s">
        <v>53</v>
      </c>
      <c r="B93" s="384"/>
      <c r="C93" s="385"/>
      <c r="D93" s="198">
        <f>SUM(D91:D92)</f>
        <v>568.32000000000005</v>
      </c>
      <c r="E93" s="77"/>
    </row>
    <row r="94" spans="1:5" ht="15.75" thickBot="1" x14ac:dyDescent="0.3">
      <c r="A94" s="400" t="s">
        <v>290</v>
      </c>
      <c r="B94" s="378"/>
      <c r="C94" s="378"/>
      <c r="D94" s="378"/>
      <c r="E94" s="83"/>
    </row>
    <row r="95" spans="1:5" x14ac:dyDescent="0.25">
      <c r="A95" s="182">
        <v>6</v>
      </c>
      <c r="B95" s="182" t="s">
        <v>93</v>
      </c>
      <c r="C95" s="182" t="s">
        <v>60</v>
      </c>
      <c r="D95" s="184" t="s">
        <v>51</v>
      </c>
      <c r="E95" s="77"/>
    </row>
    <row r="96" spans="1:5" x14ac:dyDescent="0.25">
      <c r="A96" s="169" t="s">
        <v>32</v>
      </c>
      <c r="B96" s="229" t="s">
        <v>94</v>
      </c>
      <c r="C96" s="230">
        <v>0.05</v>
      </c>
      <c r="D96" s="180">
        <f>C96*D110</f>
        <v>234.77659430322552</v>
      </c>
      <c r="E96" s="82" t="s">
        <v>154</v>
      </c>
    </row>
    <row r="97" spans="1:5" x14ac:dyDescent="0.25">
      <c r="A97" s="169" t="s">
        <v>34</v>
      </c>
      <c r="B97" s="229" t="s">
        <v>95</v>
      </c>
      <c r="C97" s="230">
        <v>0.1</v>
      </c>
      <c r="D97" s="180">
        <f>C97*(D96+D110)</f>
        <v>493.03084803677359</v>
      </c>
      <c r="E97" s="82" t="s">
        <v>282</v>
      </c>
    </row>
    <row r="98" spans="1:5" x14ac:dyDescent="0.25">
      <c r="A98" s="324" t="s">
        <v>37</v>
      </c>
      <c r="B98" s="332" t="s">
        <v>96</v>
      </c>
      <c r="C98" s="333">
        <f>SUM(C99:C101)</f>
        <v>5.6499999999999995E-2</v>
      </c>
      <c r="D98" s="326">
        <f>(D18+D53+D62+D88+D93+D96+D97)*(C99+C100+C101)/(1-(C99+C100+C101))</f>
        <v>324.76806789067808</v>
      </c>
      <c r="E98" s="82" t="s">
        <v>164</v>
      </c>
    </row>
    <row r="99" spans="1:5" x14ac:dyDescent="0.25">
      <c r="A99" s="169" t="s">
        <v>230</v>
      </c>
      <c r="B99" s="204" t="s">
        <v>235</v>
      </c>
      <c r="C99" s="231">
        <v>6.4999999999999997E-3</v>
      </c>
      <c r="D99" s="180">
        <f>C99*D112</f>
        <v>37.362698075918722</v>
      </c>
      <c r="E99" s="77"/>
    </row>
    <row r="100" spans="1:5" x14ac:dyDescent="0.25">
      <c r="A100" s="169" t="s">
        <v>231</v>
      </c>
      <c r="B100" s="204" t="s">
        <v>234</v>
      </c>
      <c r="C100" s="231">
        <v>0.03</v>
      </c>
      <c r="D100" s="180">
        <f>C100*D112</f>
        <v>172.44322188885562</v>
      </c>
      <c r="E100" s="77"/>
    </row>
    <row r="101" spans="1:5" x14ac:dyDescent="0.25">
      <c r="A101" s="169" t="s">
        <v>232</v>
      </c>
      <c r="B101" s="169" t="s">
        <v>233</v>
      </c>
      <c r="C101" s="232">
        <v>0.02</v>
      </c>
      <c r="D101" s="180">
        <f>C101*D112</f>
        <v>114.96214792590376</v>
      </c>
      <c r="E101" s="77"/>
    </row>
    <row r="102" spans="1:5" ht="15.75" thickBot="1" x14ac:dyDescent="0.3">
      <c r="A102" s="506" t="s">
        <v>53</v>
      </c>
      <c r="B102" s="385"/>
      <c r="C102" s="282">
        <f>SUM(C96:C98)</f>
        <v>0.20650000000000002</v>
      </c>
      <c r="D102" s="198">
        <f>SUM(D96:D98)</f>
        <v>1052.5755102306773</v>
      </c>
      <c r="E102" s="77"/>
    </row>
    <row r="103" spans="1:5" ht="15.75" thickBot="1" x14ac:dyDescent="0.3">
      <c r="A103" s="400" t="s">
        <v>97</v>
      </c>
      <c r="B103" s="378"/>
      <c r="C103" s="378"/>
      <c r="D103" s="379"/>
      <c r="E103" s="77"/>
    </row>
    <row r="104" spans="1:5" x14ac:dyDescent="0.25">
      <c r="A104" s="233"/>
      <c r="B104" s="367" t="s">
        <v>98</v>
      </c>
      <c r="C104" s="368"/>
      <c r="D104" s="184" t="s">
        <v>51</v>
      </c>
      <c r="E104" s="77"/>
    </row>
    <row r="105" spans="1:5" x14ac:dyDescent="0.25">
      <c r="A105" s="169" t="s">
        <v>32</v>
      </c>
      <c r="B105" s="369" t="s">
        <v>49</v>
      </c>
      <c r="C105" s="370"/>
      <c r="D105" s="180">
        <f>D18</f>
        <v>1676.7</v>
      </c>
      <c r="E105" s="77"/>
    </row>
    <row r="106" spans="1:5" x14ac:dyDescent="0.25">
      <c r="A106" s="169" t="s">
        <v>34</v>
      </c>
      <c r="B106" s="369" t="s">
        <v>99</v>
      </c>
      <c r="C106" s="370"/>
      <c r="D106" s="180">
        <f>D53</f>
        <v>2047.1731141600003</v>
      </c>
      <c r="E106" s="77"/>
    </row>
    <row r="107" spans="1:5" x14ac:dyDescent="0.25">
      <c r="A107" s="169" t="s">
        <v>37</v>
      </c>
      <c r="B107" s="369" t="s">
        <v>100</v>
      </c>
      <c r="C107" s="370"/>
      <c r="D107" s="180">
        <f>D62</f>
        <v>117.35642475</v>
      </c>
      <c r="E107" s="77"/>
    </row>
    <row r="108" spans="1:5" x14ac:dyDescent="0.25">
      <c r="A108" s="169" t="s">
        <v>52</v>
      </c>
      <c r="B108" s="369" t="s">
        <v>101</v>
      </c>
      <c r="C108" s="370"/>
      <c r="D108" s="180">
        <f>D88</f>
        <v>285.98234715451082</v>
      </c>
      <c r="E108" s="77"/>
    </row>
    <row r="109" spans="1:5" x14ac:dyDescent="0.25">
      <c r="A109" s="169" t="s">
        <v>39</v>
      </c>
      <c r="B109" s="369" t="s">
        <v>102</v>
      </c>
      <c r="C109" s="370"/>
      <c r="D109" s="180">
        <f>D93</f>
        <v>568.32000000000005</v>
      </c>
      <c r="E109" s="77"/>
    </row>
    <row r="110" spans="1:5" x14ac:dyDescent="0.25">
      <c r="A110" s="179" t="s">
        <v>40</v>
      </c>
      <c r="B110" s="381" t="s">
        <v>103</v>
      </c>
      <c r="C110" s="382"/>
      <c r="D110" s="181">
        <f>SUM(D105:D109)</f>
        <v>4695.5318860645102</v>
      </c>
      <c r="E110" s="82" t="s">
        <v>169</v>
      </c>
    </row>
    <row r="111" spans="1:5" x14ac:dyDescent="0.25">
      <c r="A111" s="169" t="s">
        <v>41</v>
      </c>
      <c r="B111" s="369" t="s">
        <v>104</v>
      </c>
      <c r="C111" s="370"/>
      <c r="D111" s="180">
        <f>D102</f>
        <v>1052.5755102306773</v>
      </c>
      <c r="E111" s="77"/>
    </row>
    <row r="112" spans="1:5" ht="15.75" thickBot="1" x14ac:dyDescent="0.3">
      <c r="A112" s="374" t="s">
        <v>105</v>
      </c>
      <c r="B112" s="375"/>
      <c r="C112" s="376"/>
      <c r="D112" s="188">
        <f>SUM(D110+D111)</f>
        <v>5748.1073962951878</v>
      </c>
      <c r="E112" s="82" t="s">
        <v>170</v>
      </c>
    </row>
    <row r="113" spans="1:5" x14ac:dyDescent="0.25">
      <c r="A113" s="190"/>
      <c r="B113" s="296"/>
      <c r="C113" s="297" t="s">
        <v>109</v>
      </c>
      <c r="D113" s="234">
        <v>2</v>
      </c>
      <c r="E113" s="77"/>
    </row>
    <row r="114" spans="1:5" x14ac:dyDescent="0.25">
      <c r="A114" s="235"/>
      <c r="B114" s="259"/>
      <c r="C114" s="76" t="s">
        <v>106</v>
      </c>
      <c r="D114" s="203">
        <f>D113*D112</f>
        <v>11496.214792590376</v>
      </c>
      <c r="E114" s="82" t="s">
        <v>172</v>
      </c>
    </row>
    <row r="115" spans="1:5" x14ac:dyDescent="0.25">
      <c r="A115" s="235"/>
      <c r="B115" s="259"/>
      <c r="C115" s="252" t="s">
        <v>108</v>
      </c>
      <c r="D115" s="236">
        <v>12</v>
      </c>
      <c r="E115" s="77"/>
    </row>
    <row r="116" spans="1:5" ht="15.75" thickBot="1" x14ac:dyDescent="0.3">
      <c r="A116" s="235"/>
      <c r="B116" s="259"/>
      <c r="C116" s="295" t="s">
        <v>107</v>
      </c>
      <c r="D116" s="294">
        <f>D115*D114</f>
        <v>137954.5775110845</v>
      </c>
      <c r="E116" s="82" t="s">
        <v>174</v>
      </c>
    </row>
    <row r="117" spans="1:5" x14ac:dyDescent="0.25">
      <c r="A117" s="74"/>
      <c r="B117" s="74"/>
      <c r="C117" s="74"/>
      <c r="D117" s="74"/>
    </row>
  </sheetData>
  <mergeCells count="72">
    <mergeCell ref="B91:C91"/>
    <mergeCell ref="A93:C93"/>
    <mergeCell ref="A102:B102"/>
    <mergeCell ref="B104:C104"/>
    <mergeCell ref="B110:C110"/>
    <mergeCell ref="B109:C109"/>
    <mergeCell ref="B92:C92"/>
    <mergeCell ref="B85:C85"/>
    <mergeCell ref="B86:C86"/>
    <mergeCell ref="B87:C87"/>
    <mergeCell ref="A88:C88"/>
    <mergeCell ref="B90:C90"/>
    <mergeCell ref="B45:C45"/>
    <mergeCell ref="B46:C46"/>
    <mergeCell ref="A62:B62"/>
    <mergeCell ref="B64:C64"/>
    <mergeCell ref="B65:C65"/>
    <mergeCell ref="A63:D63"/>
    <mergeCell ref="B52:C52"/>
    <mergeCell ref="A53:C53"/>
    <mergeCell ref="B50:C50"/>
    <mergeCell ref="B51:C51"/>
    <mergeCell ref="A47:C47"/>
    <mergeCell ref="A48:D48"/>
    <mergeCell ref="B49:C49"/>
    <mergeCell ref="B111:C111"/>
    <mergeCell ref="A112:C112"/>
    <mergeCell ref="A69:C69"/>
    <mergeCell ref="A71:D71"/>
    <mergeCell ref="A89:D89"/>
    <mergeCell ref="A94:D94"/>
    <mergeCell ref="A103:D103"/>
    <mergeCell ref="B105:C105"/>
    <mergeCell ref="B106:C106"/>
    <mergeCell ref="B107:C107"/>
    <mergeCell ref="B108:C108"/>
    <mergeCell ref="A79:B79"/>
    <mergeCell ref="B81:C81"/>
    <mergeCell ref="A83:C83"/>
    <mergeCell ref="A70:D70"/>
    <mergeCell ref="A80:D80"/>
    <mergeCell ref="A84:D84"/>
    <mergeCell ref="A54:D54"/>
    <mergeCell ref="B67:C67"/>
    <mergeCell ref="B68:C68"/>
    <mergeCell ref="B82:C82"/>
    <mergeCell ref="A26:C26"/>
    <mergeCell ref="A27:D27"/>
    <mergeCell ref="A38:D38"/>
    <mergeCell ref="B41:C41"/>
    <mergeCell ref="B44:C44"/>
    <mergeCell ref="B39:C39"/>
    <mergeCell ref="A18:C18"/>
    <mergeCell ref="A19:D19"/>
    <mergeCell ref="A20:D20"/>
    <mergeCell ref="B16:C16"/>
    <mergeCell ref="B17:C17"/>
    <mergeCell ref="A1:D1"/>
    <mergeCell ref="B5:C5"/>
    <mergeCell ref="B6:C6"/>
    <mergeCell ref="A10:D10"/>
    <mergeCell ref="A2:D2"/>
    <mergeCell ref="B3:C3"/>
    <mergeCell ref="B4:C4"/>
    <mergeCell ref="A7:D7"/>
    <mergeCell ref="A14:D14"/>
    <mergeCell ref="B15:C15"/>
    <mergeCell ref="B8:C8"/>
    <mergeCell ref="B9:C9"/>
    <mergeCell ref="B11:C11"/>
    <mergeCell ref="B12:C12"/>
    <mergeCell ref="B13:C13"/>
  </mergeCells>
  <pageMargins left="0.511811024" right="0.511811024" top="0.78740157499999996" bottom="0.78740157499999996" header="0.31496062000000002" footer="0.31496062000000002"/>
  <pageSetup paperSize="9" scale="60" fitToHeight="0" orientation="landscape" r:id="rId1"/>
  <ignoredErrors>
    <ignoredError sqref="D69" evalError="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92537-328D-46D7-AD4E-BB130659F4AD}">
  <sheetPr>
    <pageSetUpPr fitToPage="1"/>
  </sheetPr>
  <dimension ref="A1:E114"/>
  <sheetViews>
    <sheetView workbookViewId="0">
      <selection sqref="A1:D1"/>
    </sheetView>
  </sheetViews>
  <sheetFormatPr defaultRowHeight="12.75" x14ac:dyDescent="0.2"/>
  <cols>
    <col min="1" max="1" width="9.140625" style="68"/>
    <col min="2" max="2" width="70.5703125" style="68" customWidth="1"/>
    <col min="3" max="3" width="35.28515625" style="68" customWidth="1"/>
    <col min="4" max="4" width="32" style="68" customWidth="1"/>
    <col min="5" max="5" width="81.7109375" style="68" bestFit="1" customWidth="1"/>
    <col min="6" max="16384" width="9.140625" style="68"/>
  </cols>
  <sheetData>
    <row r="1" spans="1:5" ht="13.5" thickBot="1" x14ac:dyDescent="0.25">
      <c r="A1" s="397" t="s">
        <v>30</v>
      </c>
      <c r="B1" s="397"/>
      <c r="C1" s="397"/>
      <c r="D1" s="398"/>
      <c r="E1" s="79" t="s">
        <v>176</v>
      </c>
    </row>
    <row r="2" spans="1:5" ht="13.5" thickBot="1" x14ac:dyDescent="0.25">
      <c r="A2" s="434" t="s">
        <v>31</v>
      </c>
      <c r="B2" s="434"/>
      <c r="C2" s="434"/>
      <c r="D2" s="434"/>
      <c r="E2" s="80" t="s">
        <v>134</v>
      </c>
    </row>
    <row r="3" spans="1:5" x14ac:dyDescent="0.2">
      <c r="A3" s="167" t="s">
        <v>32</v>
      </c>
      <c r="B3" s="425" t="s">
        <v>33</v>
      </c>
      <c r="C3" s="425"/>
      <c r="D3" s="168"/>
      <c r="E3" s="76" t="s">
        <v>135</v>
      </c>
    </row>
    <row r="4" spans="1:5" x14ac:dyDescent="0.2">
      <c r="A4" s="169" t="s">
        <v>34</v>
      </c>
      <c r="B4" s="426" t="s">
        <v>35</v>
      </c>
      <c r="C4" s="426"/>
      <c r="D4" s="170" t="s">
        <v>36</v>
      </c>
      <c r="E4" s="76" t="s">
        <v>136</v>
      </c>
    </row>
    <row r="5" spans="1:5" x14ac:dyDescent="0.2">
      <c r="A5" s="171" t="s">
        <v>37</v>
      </c>
      <c r="B5" s="409" t="s">
        <v>38</v>
      </c>
      <c r="C5" s="409"/>
      <c r="D5" s="170" t="s">
        <v>225</v>
      </c>
      <c r="E5" s="81" t="s">
        <v>163</v>
      </c>
    </row>
    <row r="6" spans="1:5" ht="13.5" thickBot="1" x14ac:dyDescent="0.25">
      <c r="A6" s="172" t="s">
        <v>52</v>
      </c>
      <c r="B6" s="427" t="s">
        <v>43</v>
      </c>
      <c r="C6" s="427"/>
      <c r="D6" s="173" t="s">
        <v>44</v>
      </c>
      <c r="E6" s="76" t="s">
        <v>153</v>
      </c>
    </row>
    <row r="7" spans="1:5" ht="13.5" thickBot="1" x14ac:dyDescent="0.25">
      <c r="A7" s="410" t="s">
        <v>45</v>
      </c>
      <c r="B7" s="410"/>
      <c r="C7" s="410"/>
      <c r="D7" s="410"/>
      <c r="E7" s="84" t="s">
        <v>155</v>
      </c>
    </row>
    <row r="8" spans="1:5" ht="12.75" customHeight="1" x14ac:dyDescent="0.2">
      <c r="A8" s="169" t="s">
        <v>32</v>
      </c>
      <c r="B8" s="428" t="s">
        <v>46</v>
      </c>
      <c r="C8" s="429"/>
      <c r="D8" s="251" t="s">
        <v>122</v>
      </c>
      <c r="E8" s="85" t="s">
        <v>171</v>
      </c>
    </row>
    <row r="9" spans="1:5" ht="13.5" customHeight="1" thickBot="1" x14ac:dyDescent="0.25">
      <c r="A9" s="172" t="s">
        <v>34</v>
      </c>
      <c r="B9" s="430" t="s">
        <v>118</v>
      </c>
      <c r="C9" s="431"/>
      <c r="D9" s="175" t="s">
        <v>125</v>
      </c>
      <c r="E9" s="87" t="s">
        <v>173</v>
      </c>
    </row>
    <row r="10" spans="1:5" ht="13.5" thickBot="1" x14ac:dyDescent="0.25">
      <c r="A10" s="410" t="s">
        <v>47</v>
      </c>
      <c r="B10" s="410"/>
      <c r="C10" s="410"/>
      <c r="D10" s="410"/>
      <c r="E10" s="81" t="s">
        <v>175</v>
      </c>
    </row>
    <row r="11" spans="1:5" x14ac:dyDescent="0.2">
      <c r="A11" s="169">
        <v>1</v>
      </c>
      <c r="B11" s="432" t="s">
        <v>319</v>
      </c>
      <c r="C11" s="433"/>
      <c r="D11" s="176">
        <v>2327.39</v>
      </c>
      <c r="E11" s="81" t="s">
        <v>283</v>
      </c>
    </row>
    <row r="12" spans="1:5" x14ac:dyDescent="0.2">
      <c r="A12" s="171">
        <v>2</v>
      </c>
      <c r="B12" s="409" t="s">
        <v>128</v>
      </c>
      <c r="C12" s="409"/>
      <c r="D12" s="174" t="s">
        <v>122</v>
      </c>
      <c r="E12" s="237"/>
    </row>
    <row r="13" spans="1:5" ht="13.5" thickBot="1" x14ac:dyDescent="0.25">
      <c r="A13" s="171">
        <v>3</v>
      </c>
      <c r="B13" s="409" t="s">
        <v>48</v>
      </c>
      <c r="C13" s="409"/>
      <c r="D13" s="176">
        <v>1621</v>
      </c>
      <c r="E13" s="237"/>
    </row>
    <row r="14" spans="1:5" ht="13.5" thickBot="1" x14ac:dyDescent="0.25">
      <c r="A14" s="410" t="s">
        <v>289</v>
      </c>
      <c r="B14" s="410"/>
      <c r="C14" s="410"/>
      <c r="D14" s="410"/>
      <c r="E14" s="237"/>
    </row>
    <row r="15" spans="1:5" x14ac:dyDescent="0.2">
      <c r="A15" s="177">
        <v>1</v>
      </c>
      <c r="B15" s="411" t="s">
        <v>50</v>
      </c>
      <c r="C15" s="411"/>
      <c r="D15" s="178" t="s">
        <v>51</v>
      </c>
      <c r="E15" s="237"/>
    </row>
    <row r="16" spans="1:5" x14ac:dyDescent="0.2">
      <c r="A16" s="169" t="s">
        <v>32</v>
      </c>
      <c r="B16" s="369" t="s">
        <v>179</v>
      </c>
      <c r="C16" s="370"/>
      <c r="D16" s="180">
        <f>D11/220*180</f>
        <v>1904.2281818181818</v>
      </c>
      <c r="E16" s="88" t="s">
        <v>131</v>
      </c>
    </row>
    <row r="17" spans="1:5" ht="13.5" thickBot="1" x14ac:dyDescent="0.25">
      <c r="A17" s="411" t="s">
        <v>53</v>
      </c>
      <c r="B17" s="411"/>
      <c r="C17" s="411"/>
      <c r="D17" s="181">
        <f>SUM(D16:D16)</f>
        <v>1904.2281818181818</v>
      </c>
      <c r="E17" s="237"/>
    </row>
    <row r="18" spans="1:5" ht="13.5" thickBot="1" x14ac:dyDescent="0.25">
      <c r="A18" s="410" t="s">
        <v>160</v>
      </c>
      <c r="B18" s="410"/>
      <c r="C18" s="410"/>
      <c r="D18" s="410"/>
      <c r="E18" s="237"/>
    </row>
    <row r="19" spans="1:5" ht="13.5" thickBot="1" x14ac:dyDescent="0.25">
      <c r="A19" s="412" t="s">
        <v>161</v>
      </c>
      <c r="B19" s="412"/>
      <c r="C19" s="412"/>
      <c r="D19" s="413"/>
      <c r="E19" s="237"/>
    </row>
    <row r="20" spans="1:5" x14ac:dyDescent="0.2">
      <c r="A20" s="182" t="s">
        <v>54</v>
      </c>
      <c r="B20" s="182" t="s">
        <v>55</v>
      </c>
      <c r="C20" s="183" t="s">
        <v>60</v>
      </c>
      <c r="D20" s="184" t="s">
        <v>51</v>
      </c>
      <c r="E20" s="237"/>
    </row>
    <row r="21" spans="1:5" x14ac:dyDescent="0.2">
      <c r="A21" s="185" t="s">
        <v>32</v>
      </c>
      <c r="B21" s="185" t="s">
        <v>56</v>
      </c>
      <c r="C21" s="186">
        <v>8.3299999999999999E-2</v>
      </c>
      <c r="D21" s="187">
        <f>C21*D17</f>
        <v>158.62220754545456</v>
      </c>
      <c r="E21" s="237"/>
    </row>
    <row r="22" spans="1:5" x14ac:dyDescent="0.2">
      <c r="A22" s="185" t="s">
        <v>34</v>
      </c>
      <c r="B22" s="185" t="s">
        <v>57</v>
      </c>
      <c r="C22" s="186">
        <v>2.7799999999999998E-2</v>
      </c>
      <c r="D22" s="187">
        <f>SUM(D17*C22)</f>
        <v>52.937543454545455</v>
      </c>
      <c r="E22" s="237"/>
    </row>
    <row r="23" spans="1:5" x14ac:dyDescent="0.2">
      <c r="A23" s="278" t="s">
        <v>37</v>
      </c>
      <c r="B23" s="278" t="s">
        <v>111</v>
      </c>
      <c r="C23" s="186">
        <f>SUM(C21+C22)</f>
        <v>0.1111</v>
      </c>
      <c r="D23" s="188">
        <f>SUM(D21:D22)</f>
        <v>211.55975100000001</v>
      </c>
      <c r="E23" s="237"/>
    </row>
    <row r="24" spans="1:5" x14ac:dyDescent="0.2">
      <c r="A24" s="185" t="s">
        <v>52</v>
      </c>
      <c r="B24" s="185" t="s">
        <v>110</v>
      </c>
      <c r="C24" s="189">
        <f>SUM(C28:C35)</f>
        <v>0.36800000000000005</v>
      </c>
      <c r="D24" s="187">
        <f>SUM(D23*C24)</f>
        <v>77.853988368000017</v>
      </c>
      <c r="E24" s="237"/>
    </row>
    <row r="25" spans="1:5" ht="13.5" thickBot="1" x14ac:dyDescent="0.25">
      <c r="A25" s="414" t="s">
        <v>53</v>
      </c>
      <c r="B25" s="415"/>
      <c r="C25" s="416"/>
      <c r="D25" s="191">
        <f>SUM(D23+D24)</f>
        <v>289.41373936800005</v>
      </c>
      <c r="E25" s="237"/>
    </row>
    <row r="26" spans="1:5" ht="13.5" thickBot="1" x14ac:dyDescent="0.25">
      <c r="A26" s="417" t="s">
        <v>286</v>
      </c>
      <c r="B26" s="417"/>
      <c r="C26" s="417"/>
      <c r="D26" s="418"/>
      <c r="E26" s="240"/>
    </row>
    <row r="27" spans="1:5" x14ac:dyDescent="0.2">
      <c r="A27" s="183" t="s">
        <v>58</v>
      </c>
      <c r="B27" s="183" t="s">
        <v>59</v>
      </c>
      <c r="C27" s="183" t="s">
        <v>60</v>
      </c>
      <c r="D27" s="192" t="s">
        <v>51</v>
      </c>
      <c r="E27" s="237"/>
    </row>
    <row r="28" spans="1:5" x14ac:dyDescent="0.2">
      <c r="A28" s="193" t="s">
        <v>32</v>
      </c>
      <c r="B28" s="193" t="s">
        <v>61</v>
      </c>
      <c r="C28" s="189">
        <v>0.2</v>
      </c>
      <c r="D28" s="180">
        <f>D17*C28</f>
        <v>380.8456363636364</v>
      </c>
      <c r="E28" s="237"/>
    </row>
    <row r="29" spans="1:5" x14ac:dyDescent="0.2">
      <c r="A29" s="193" t="s">
        <v>34</v>
      </c>
      <c r="B29" s="193" t="s">
        <v>62</v>
      </c>
      <c r="C29" s="189">
        <v>2.5000000000000001E-2</v>
      </c>
      <c r="D29" s="180">
        <f>D17*C29</f>
        <v>47.60570454545455</v>
      </c>
      <c r="E29" s="237"/>
    </row>
    <row r="30" spans="1:5" x14ac:dyDescent="0.2">
      <c r="A30" s="193" t="s">
        <v>37</v>
      </c>
      <c r="B30" s="194" t="s">
        <v>127</v>
      </c>
      <c r="C30" s="195">
        <v>0.03</v>
      </c>
      <c r="D30" s="180">
        <f>D17*C30</f>
        <v>57.126845454545453</v>
      </c>
      <c r="E30" s="237"/>
    </row>
    <row r="31" spans="1:5" x14ac:dyDescent="0.2">
      <c r="A31" s="193" t="s">
        <v>52</v>
      </c>
      <c r="B31" s="193" t="s">
        <v>63</v>
      </c>
      <c r="C31" s="189">
        <v>1.4999999999999999E-2</v>
      </c>
      <c r="D31" s="180">
        <f>D17*C31</f>
        <v>28.563422727272727</v>
      </c>
      <c r="E31" s="237"/>
    </row>
    <row r="32" spans="1:5" x14ac:dyDescent="0.2">
      <c r="A32" s="193" t="s">
        <v>39</v>
      </c>
      <c r="B32" s="193" t="s">
        <v>64</v>
      </c>
      <c r="C32" s="189">
        <v>0.01</v>
      </c>
      <c r="D32" s="180">
        <f>D17*C32</f>
        <v>19.04228181818182</v>
      </c>
      <c r="E32" s="237"/>
    </row>
    <row r="33" spans="1:5" x14ac:dyDescent="0.2">
      <c r="A33" s="193" t="s">
        <v>40</v>
      </c>
      <c r="B33" s="193" t="s">
        <v>65</v>
      </c>
      <c r="C33" s="189">
        <v>6.0000000000000001E-3</v>
      </c>
      <c r="D33" s="180">
        <f>D17*C33</f>
        <v>11.425369090909092</v>
      </c>
      <c r="E33" s="237"/>
    </row>
    <row r="34" spans="1:5" x14ac:dyDescent="0.2">
      <c r="A34" s="193" t="s">
        <v>41</v>
      </c>
      <c r="B34" s="193" t="s">
        <v>66</v>
      </c>
      <c r="C34" s="189">
        <v>2E-3</v>
      </c>
      <c r="D34" s="180">
        <f>D17*C34</f>
        <v>3.8084563636363638</v>
      </c>
      <c r="E34" s="237"/>
    </row>
    <row r="35" spans="1:5" x14ac:dyDescent="0.2">
      <c r="A35" s="193" t="s">
        <v>42</v>
      </c>
      <c r="B35" s="193" t="s">
        <v>67</v>
      </c>
      <c r="C35" s="189">
        <v>0.08</v>
      </c>
      <c r="D35" s="180">
        <f>D17*C35</f>
        <v>152.33825454545456</v>
      </c>
      <c r="E35" s="237"/>
    </row>
    <row r="36" spans="1:5" ht="13.5" thickBot="1" x14ac:dyDescent="0.25">
      <c r="A36" s="196"/>
      <c r="B36" s="197" t="s">
        <v>53</v>
      </c>
      <c r="C36" s="282">
        <f>SUM(C28:C35)</f>
        <v>0.36800000000000005</v>
      </c>
      <c r="D36" s="198">
        <f>SUM(D28:D35)</f>
        <v>700.75597090909082</v>
      </c>
      <c r="E36" s="237"/>
    </row>
    <row r="37" spans="1:5" ht="13.5" thickBot="1" x14ac:dyDescent="0.25">
      <c r="A37" s="421" t="s">
        <v>287</v>
      </c>
      <c r="B37" s="421"/>
      <c r="C37" s="421"/>
      <c r="D37" s="422"/>
      <c r="E37" s="237"/>
    </row>
    <row r="38" spans="1:5" x14ac:dyDescent="0.2">
      <c r="A38" s="199" t="s">
        <v>68</v>
      </c>
      <c r="B38" s="408" t="s">
        <v>69</v>
      </c>
      <c r="C38" s="408"/>
      <c r="D38" s="200" t="s">
        <v>51</v>
      </c>
      <c r="E38" s="237"/>
    </row>
    <row r="39" spans="1:5" x14ac:dyDescent="0.2">
      <c r="A39" s="169" t="s">
        <v>32</v>
      </c>
      <c r="B39" s="201" t="s">
        <v>137</v>
      </c>
      <c r="C39" s="202">
        <v>7.0000000000000007E-2</v>
      </c>
      <c r="D39" s="203">
        <f>D17*7%</f>
        <v>133.29597272727275</v>
      </c>
      <c r="E39" s="88" t="s">
        <v>133</v>
      </c>
    </row>
    <row r="40" spans="1:5" x14ac:dyDescent="0.2">
      <c r="A40" s="169" t="s">
        <v>34</v>
      </c>
      <c r="B40" s="204" t="s">
        <v>140</v>
      </c>
      <c r="C40" s="205">
        <v>27.12</v>
      </c>
      <c r="D40" s="206">
        <f>(C40*22)*0.99</f>
        <v>590.67359999999996</v>
      </c>
      <c r="E40" s="88" t="s">
        <v>132</v>
      </c>
    </row>
    <row r="41" spans="1:5" x14ac:dyDescent="0.2">
      <c r="A41" s="169" t="s">
        <v>37</v>
      </c>
      <c r="B41" s="169" t="s">
        <v>129</v>
      </c>
      <c r="C41" s="207">
        <v>7.9</v>
      </c>
      <c r="D41" s="203">
        <f>(2*7.9*22)-(D17*6%)</f>
        <v>233.34630909090913</v>
      </c>
      <c r="E41" s="88" t="s">
        <v>130</v>
      </c>
    </row>
    <row r="42" spans="1:5" x14ac:dyDescent="0.2">
      <c r="A42" s="169" t="s">
        <v>52</v>
      </c>
      <c r="B42" s="505" t="s">
        <v>138</v>
      </c>
      <c r="C42" s="505"/>
      <c r="D42" s="366">
        <v>10.74</v>
      </c>
      <c r="E42" s="237"/>
    </row>
    <row r="43" spans="1:5" x14ac:dyDescent="0.2">
      <c r="A43" s="169" t="s">
        <v>39</v>
      </c>
      <c r="B43" s="503" t="s">
        <v>139</v>
      </c>
      <c r="C43" s="503"/>
      <c r="D43" s="206">
        <v>11</v>
      </c>
      <c r="E43" s="237"/>
    </row>
    <row r="44" spans="1:5" x14ac:dyDescent="0.2">
      <c r="A44" s="169" t="s">
        <v>40</v>
      </c>
      <c r="B44" s="503" t="s">
        <v>146</v>
      </c>
      <c r="C44" s="503"/>
      <c r="D44" s="180">
        <f>D17*1%</f>
        <v>19.04228181818182</v>
      </c>
      <c r="E44" s="88" t="s">
        <v>141</v>
      </c>
    </row>
    <row r="45" spans="1:5" ht="13.5" thickBot="1" x14ac:dyDescent="0.25">
      <c r="A45" s="394" t="s">
        <v>53</v>
      </c>
      <c r="B45" s="394"/>
      <c r="C45" s="394"/>
      <c r="D45" s="208">
        <f>SUM(D39:D44)</f>
        <v>998.09816363636367</v>
      </c>
      <c r="E45" s="237"/>
    </row>
    <row r="46" spans="1:5" ht="13.5" thickBot="1" x14ac:dyDescent="0.25">
      <c r="A46" s="400" t="s">
        <v>159</v>
      </c>
      <c r="B46" s="378"/>
      <c r="C46" s="378"/>
      <c r="D46" s="379"/>
      <c r="E46" s="241"/>
    </row>
    <row r="47" spans="1:5" x14ac:dyDescent="0.2">
      <c r="A47" s="182">
        <v>2</v>
      </c>
      <c r="B47" s="407" t="s">
        <v>70</v>
      </c>
      <c r="C47" s="407"/>
      <c r="D47" s="184" t="s">
        <v>51</v>
      </c>
      <c r="E47" s="237"/>
    </row>
    <row r="48" spans="1:5" x14ac:dyDescent="0.2">
      <c r="A48" s="169" t="s">
        <v>54</v>
      </c>
      <c r="B48" s="399" t="s">
        <v>71</v>
      </c>
      <c r="C48" s="399"/>
      <c r="D48" s="180">
        <f>D25</f>
        <v>289.41373936800005</v>
      </c>
      <c r="E48" s="237"/>
    </row>
    <row r="49" spans="1:5" x14ac:dyDescent="0.2">
      <c r="A49" s="169" t="s">
        <v>58</v>
      </c>
      <c r="B49" s="399" t="s">
        <v>59</v>
      </c>
      <c r="C49" s="399"/>
      <c r="D49" s="180">
        <f>D36</f>
        <v>700.75597090909082</v>
      </c>
      <c r="E49" s="237"/>
    </row>
    <row r="50" spans="1:5" x14ac:dyDescent="0.2">
      <c r="A50" s="169" t="s">
        <v>68</v>
      </c>
      <c r="B50" s="399" t="s">
        <v>69</v>
      </c>
      <c r="C50" s="399"/>
      <c r="D50" s="180">
        <f>D45</f>
        <v>998.09816363636367</v>
      </c>
      <c r="E50" s="237"/>
    </row>
    <row r="51" spans="1:5" ht="13.5" thickBot="1" x14ac:dyDescent="0.25">
      <c r="A51" s="394" t="s">
        <v>53</v>
      </c>
      <c r="B51" s="394"/>
      <c r="C51" s="394"/>
      <c r="D51" s="198">
        <f>SUM(D48:D50)</f>
        <v>1988.2678739134544</v>
      </c>
      <c r="E51" s="237"/>
    </row>
    <row r="52" spans="1:5" ht="13.5" thickBot="1" x14ac:dyDescent="0.25">
      <c r="A52" s="395" t="s">
        <v>288</v>
      </c>
      <c r="B52" s="392"/>
      <c r="C52" s="392"/>
      <c r="D52" s="393"/>
      <c r="E52" s="237"/>
    </row>
    <row r="53" spans="1:5" x14ac:dyDescent="0.2">
      <c r="A53" s="209">
        <v>3</v>
      </c>
      <c r="B53" s="182" t="s">
        <v>72</v>
      </c>
      <c r="C53" s="183" t="s">
        <v>60</v>
      </c>
      <c r="D53" s="184" t="s">
        <v>51</v>
      </c>
      <c r="E53" s="237"/>
    </row>
    <row r="54" spans="1:5" x14ac:dyDescent="0.2">
      <c r="A54" s="185" t="s">
        <v>32</v>
      </c>
      <c r="B54" s="185" t="s">
        <v>73</v>
      </c>
      <c r="C54" s="210">
        <v>4.1700000000000001E-3</v>
      </c>
      <c r="D54" s="211">
        <f>D17*C54</f>
        <v>7.9406315181818181</v>
      </c>
      <c r="E54" s="88" t="s">
        <v>143</v>
      </c>
    </row>
    <row r="55" spans="1:5" x14ac:dyDescent="0.2">
      <c r="A55" s="185" t="s">
        <v>34</v>
      </c>
      <c r="B55" s="185" t="s">
        <v>74</v>
      </c>
      <c r="C55" s="212">
        <v>3.3399999999999999E-4</v>
      </c>
      <c r="D55" s="331">
        <f>D17*C55</f>
        <v>0.63601221272727271</v>
      </c>
      <c r="E55" s="88" t="s">
        <v>144</v>
      </c>
    </row>
    <row r="56" spans="1:5" x14ac:dyDescent="0.2">
      <c r="A56" s="214" t="s">
        <v>37</v>
      </c>
      <c r="B56" s="214" t="s">
        <v>75</v>
      </c>
      <c r="C56" s="215">
        <v>3.44E-2</v>
      </c>
      <c r="D56" s="216">
        <f>SUM(D17+D23)*C56</f>
        <v>72.783104888945445</v>
      </c>
      <c r="E56" s="88" t="s">
        <v>145</v>
      </c>
    </row>
    <row r="57" spans="1:5" x14ac:dyDescent="0.2">
      <c r="A57" s="185" t="s">
        <v>52</v>
      </c>
      <c r="B57" s="185" t="s">
        <v>76</v>
      </c>
      <c r="C57" s="217">
        <v>1.9400000000000001E-2</v>
      </c>
      <c r="D57" s="211">
        <f>D17*C57</f>
        <v>36.942026727272726</v>
      </c>
      <c r="E57" s="82" t="s">
        <v>284</v>
      </c>
    </row>
    <row r="58" spans="1:5" x14ac:dyDescent="0.2">
      <c r="A58" s="169" t="s">
        <v>39</v>
      </c>
      <c r="B58" s="90" t="s">
        <v>77</v>
      </c>
      <c r="C58" s="218">
        <v>7.1999999999999998E-3</v>
      </c>
      <c r="D58" s="219">
        <f>D17*C58</f>
        <v>13.71044290909091</v>
      </c>
      <c r="E58" s="82" t="s">
        <v>285</v>
      </c>
    </row>
    <row r="59" spans="1:5" x14ac:dyDescent="0.2">
      <c r="A59" s="214" t="s">
        <v>40</v>
      </c>
      <c r="B59" s="214" t="s">
        <v>78</v>
      </c>
      <c r="C59" s="215">
        <v>5.9999999999999995E-4</v>
      </c>
      <c r="D59" s="216">
        <f>(D17+D23)*C59</f>
        <v>1.2694727596909088</v>
      </c>
      <c r="E59" s="82" t="s">
        <v>281</v>
      </c>
    </row>
    <row r="60" spans="1:5" ht="13.5" thickBot="1" x14ac:dyDescent="0.25">
      <c r="A60" s="374" t="s">
        <v>53</v>
      </c>
      <c r="B60" s="376"/>
      <c r="C60" s="288">
        <f>SUM(C54:C59)</f>
        <v>6.610400000000001E-2</v>
      </c>
      <c r="D60" s="208">
        <f>SUM(D54:D59)</f>
        <v>133.28169101590908</v>
      </c>
      <c r="E60" s="237"/>
    </row>
    <row r="61" spans="1:5" ht="13.5" thickBot="1" x14ac:dyDescent="0.25">
      <c r="A61" s="396" t="s">
        <v>158</v>
      </c>
      <c r="B61" s="397"/>
      <c r="C61" s="397"/>
      <c r="D61" s="398"/>
      <c r="E61" s="237"/>
    </row>
    <row r="62" spans="1:5" x14ac:dyDescent="0.2">
      <c r="A62" s="220" t="s">
        <v>32</v>
      </c>
      <c r="B62" s="386" t="s">
        <v>112</v>
      </c>
      <c r="C62" s="387"/>
      <c r="D62" s="221">
        <f>D17</f>
        <v>1904.2281818181818</v>
      </c>
      <c r="E62" s="237"/>
    </row>
    <row r="63" spans="1:5" x14ac:dyDescent="0.2">
      <c r="A63" s="185" t="s">
        <v>34</v>
      </c>
      <c r="B63" s="388" t="s">
        <v>99</v>
      </c>
      <c r="C63" s="389"/>
      <c r="D63" s="187">
        <f>D51</f>
        <v>1988.2678739134544</v>
      </c>
      <c r="E63" s="237"/>
    </row>
    <row r="64" spans="1:5" x14ac:dyDescent="0.2">
      <c r="A64" s="214" t="s">
        <v>37</v>
      </c>
      <c r="B64" s="214" t="s">
        <v>113</v>
      </c>
      <c r="C64" s="222">
        <f>D62/12</f>
        <v>158.68568181818182</v>
      </c>
      <c r="D64" s="206">
        <f>C64*C36+C64</f>
        <v>217.08201272727274</v>
      </c>
      <c r="E64" s="237"/>
    </row>
    <row r="65" spans="1:5" x14ac:dyDescent="0.2">
      <c r="A65" s="185" t="s">
        <v>52</v>
      </c>
      <c r="B65" s="388" t="s">
        <v>100</v>
      </c>
      <c r="C65" s="389"/>
      <c r="D65" s="187">
        <f>D60</f>
        <v>133.28169101590908</v>
      </c>
      <c r="E65" s="237"/>
    </row>
    <row r="66" spans="1:5" x14ac:dyDescent="0.2">
      <c r="A66" s="185" t="s">
        <v>39</v>
      </c>
      <c r="B66" s="388" t="s">
        <v>114</v>
      </c>
      <c r="C66" s="389"/>
      <c r="D66" s="223">
        <f>-(D41+D40)</f>
        <v>-824.0199090909091</v>
      </c>
      <c r="E66" s="237"/>
    </row>
    <row r="67" spans="1:5" ht="13.5" thickBot="1" x14ac:dyDescent="0.25">
      <c r="A67" s="390" t="s">
        <v>115</v>
      </c>
      <c r="B67" s="390"/>
      <c r="C67" s="390"/>
      <c r="D67" s="224">
        <f>SUM(D62:D66)</f>
        <v>3418.8398503839089</v>
      </c>
      <c r="E67" s="237"/>
    </row>
    <row r="68" spans="1:5" ht="13.5" thickBot="1" x14ac:dyDescent="0.25">
      <c r="A68" s="391" t="s">
        <v>79</v>
      </c>
      <c r="B68" s="392"/>
      <c r="C68" s="392"/>
      <c r="D68" s="393"/>
      <c r="E68" s="237"/>
    </row>
    <row r="69" spans="1:5" ht="13.5" thickBot="1" x14ac:dyDescent="0.25">
      <c r="A69" s="400" t="s">
        <v>80</v>
      </c>
      <c r="B69" s="378"/>
      <c r="C69" s="378"/>
      <c r="D69" s="379"/>
      <c r="E69" s="237"/>
    </row>
    <row r="70" spans="1:5" x14ac:dyDescent="0.2">
      <c r="A70" s="182" t="s">
        <v>81</v>
      </c>
      <c r="B70" s="182" t="s">
        <v>82</v>
      </c>
      <c r="C70" s="183" t="s">
        <v>60</v>
      </c>
      <c r="D70" s="184" t="s">
        <v>51</v>
      </c>
      <c r="E70" s="237"/>
    </row>
    <row r="71" spans="1:5" x14ac:dyDescent="0.2">
      <c r="A71" s="185" t="s">
        <v>32</v>
      </c>
      <c r="B71" s="169" t="s">
        <v>83</v>
      </c>
      <c r="C71" s="189">
        <v>8.3299999999999999E-2</v>
      </c>
      <c r="D71" s="187">
        <f>D67*C71</f>
        <v>284.78935953697959</v>
      </c>
      <c r="E71" s="88" t="s">
        <v>147</v>
      </c>
    </row>
    <row r="72" spans="1:5" x14ac:dyDescent="0.2">
      <c r="A72" s="185" t="s">
        <v>34</v>
      </c>
      <c r="B72" s="169" t="s">
        <v>116</v>
      </c>
      <c r="C72" s="225">
        <v>2.2200000000000002E-3</v>
      </c>
      <c r="D72" s="187">
        <f>D67*C72</f>
        <v>7.5898244678522788</v>
      </c>
      <c r="E72" s="88" t="s">
        <v>148</v>
      </c>
    </row>
    <row r="73" spans="1:5" x14ac:dyDescent="0.2">
      <c r="A73" s="185" t="s">
        <v>37</v>
      </c>
      <c r="B73" s="169" t="s">
        <v>84</v>
      </c>
      <c r="C73" s="225">
        <v>2.0000000000000001E-4</v>
      </c>
      <c r="D73" s="187">
        <f>D67*C73</f>
        <v>0.68376797007678181</v>
      </c>
      <c r="E73" s="88" t="s">
        <v>149</v>
      </c>
    </row>
    <row r="74" spans="1:5" x14ac:dyDescent="0.2">
      <c r="A74" s="185" t="s">
        <v>52</v>
      </c>
      <c r="B74" s="169" t="s">
        <v>85</v>
      </c>
      <c r="C74" s="225">
        <v>2.7999999999999998E-4</v>
      </c>
      <c r="D74" s="187">
        <f>D67*C74</f>
        <v>0.95727515810749442</v>
      </c>
      <c r="E74" s="88" t="s">
        <v>150</v>
      </c>
    </row>
    <row r="75" spans="1:5" x14ac:dyDescent="0.2">
      <c r="A75" s="185" t="s">
        <v>39</v>
      </c>
      <c r="B75" s="169" t="s">
        <v>117</v>
      </c>
      <c r="C75" s="225">
        <v>3.5999999999999999E-3</v>
      </c>
      <c r="D75" s="187">
        <f>D67*C75</f>
        <v>12.307823461382071</v>
      </c>
      <c r="E75" s="88" t="s">
        <v>151</v>
      </c>
    </row>
    <row r="76" spans="1:5" x14ac:dyDescent="0.2">
      <c r="A76" s="185" t="s">
        <v>40</v>
      </c>
      <c r="B76" s="169" t="s">
        <v>86</v>
      </c>
      <c r="C76" s="225">
        <v>3.8999999999999999E-4</v>
      </c>
      <c r="D76" s="187">
        <f>D67*C76</f>
        <v>1.3333475416497245</v>
      </c>
      <c r="E76" s="88" t="s">
        <v>152</v>
      </c>
    </row>
    <row r="77" spans="1:5" ht="13.5" thickBot="1" x14ac:dyDescent="0.25">
      <c r="A77" s="374" t="s">
        <v>53</v>
      </c>
      <c r="B77" s="376"/>
      <c r="C77" s="288">
        <f>SUM(C71:C76)</f>
        <v>8.9990000000000014E-2</v>
      </c>
      <c r="D77" s="208">
        <f>SUM(D71:D76)</f>
        <v>307.66139813604792</v>
      </c>
      <c r="E77" s="237"/>
    </row>
    <row r="78" spans="1:5" ht="13.5" thickBot="1" x14ac:dyDescent="0.25">
      <c r="A78" s="404" t="s">
        <v>156</v>
      </c>
      <c r="B78" s="405"/>
      <c r="C78" s="405"/>
      <c r="D78" s="406"/>
      <c r="E78" s="237"/>
    </row>
    <row r="79" spans="1:5" ht="15" customHeight="1" x14ac:dyDescent="0.2">
      <c r="A79" s="226" t="s">
        <v>87</v>
      </c>
      <c r="B79" s="386" t="s">
        <v>88</v>
      </c>
      <c r="C79" s="387"/>
      <c r="D79" s="200" t="s">
        <v>51</v>
      </c>
      <c r="E79" s="237"/>
    </row>
    <row r="80" spans="1:5" x14ac:dyDescent="0.2">
      <c r="A80" s="185" t="s">
        <v>32</v>
      </c>
      <c r="B80" s="388" t="s">
        <v>89</v>
      </c>
      <c r="C80" s="389"/>
      <c r="D80" s="187">
        <v>0</v>
      </c>
      <c r="E80" s="237"/>
    </row>
    <row r="81" spans="1:5" ht="15.75" customHeight="1" thickBot="1" x14ac:dyDescent="0.25">
      <c r="A81" s="374" t="s">
        <v>53</v>
      </c>
      <c r="B81" s="375"/>
      <c r="C81" s="376"/>
      <c r="D81" s="224">
        <v>0</v>
      </c>
      <c r="E81" s="237"/>
    </row>
    <row r="82" spans="1:5" ht="13.5" thickBot="1" x14ac:dyDescent="0.25">
      <c r="A82" s="400" t="s">
        <v>157</v>
      </c>
      <c r="B82" s="378"/>
      <c r="C82" s="378"/>
      <c r="D82" s="379"/>
      <c r="E82" s="240"/>
    </row>
    <row r="83" spans="1:5" x14ac:dyDescent="0.2">
      <c r="A83" s="182">
        <v>4</v>
      </c>
      <c r="B83" s="367" t="s">
        <v>90</v>
      </c>
      <c r="C83" s="368"/>
      <c r="D83" s="184" t="s">
        <v>51</v>
      </c>
      <c r="E83" s="237"/>
    </row>
    <row r="84" spans="1:5" x14ac:dyDescent="0.2">
      <c r="A84" s="169" t="s">
        <v>81</v>
      </c>
      <c r="B84" s="369" t="s">
        <v>82</v>
      </c>
      <c r="C84" s="370"/>
      <c r="D84" s="228">
        <f>D77</f>
        <v>307.66139813604792</v>
      </c>
      <c r="E84" s="237"/>
    </row>
    <row r="85" spans="1:5" x14ac:dyDescent="0.2">
      <c r="A85" s="169" t="s">
        <v>87</v>
      </c>
      <c r="B85" s="369" t="s">
        <v>88</v>
      </c>
      <c r="C85" s="370"/>
      <c r="D85" s="187">
        <f>D81</f>
        <v>0</v>
      </c>
      <c r="E85" s="237"/>
    </row>
    <row r="86" spans="1:5" ht="13.5" thickBot="1" x14ac:dyDescent="0.25">
      <c r="A86" s="374" t="s">
        <v>53</v>
      </c>
      <c r="B86" s="375"/>
      <c r="C86" s="376"/>
      <c r="D86" s="208">
        <f>SUM(D84:D85)</f>
        <v>307.66139813604792</v>
      </c>
      <c r="E86" s="237"/>
    </row>
    <row r="87" spans="1:5" ht="13.5" thickBot="1" x14ac:dyDescent="0.25">
      <c r="A87" s="400" t="s">
        <v>91</v>
      </c>
      <c r="B87" s="378"/>
      <c r="C87" s="378"/>
      <c r="D87" s="379"/>
      <c r="E87" s="240"/>
    </row>
    <row r="88" spans="1:5" x14ac:dyDescent="0.2">
      <c r="A88" s="182">
        <v>5</v>
      </c>
      <c r="B88" s="367" t="s">
        <v>92</v>
      </c>
      <c r="C88" s="368"/>
      <c r="D88" s="184" t="s">
        <v>51</v>
      </c>
      <c r="E88" s="237"/>
    </row>
    <row r="89" spans="1:5" x14ac:dyDescent="0.2">
      <c r="A89" s="169" t="s">
        <v>32</v>
      </c>
      <c r="B89" s="401" t="s">
        <v>205</v>
      </c>
      <c r="C89" s="402"/>
      <c r="D89" s="180">
        <v>52.26</v>
      </c>
      <c r="E89" s="237"/>
    </row>
    <row r="90" spans="1:5" x14ac:dyDescent="0.2">
      <c r="A90" s="169" t="s">
        <v>34</v>
      </c>
      <c r="B90" s="401" t="s">
        <v>314</v>
      </c>
      <c r="C90" s="402"/>
      <c r="D90" s="363">
        <v>505.62</v>
      </c>
      <c r="E90" s="237"/>
    </row>
    <row r="91" spans="1:5" ht="13.5" thickBot="1" x14ac:dyDescent="0.25">
      <c r="A91" s="506" t="s">
        <v>53</v>
      </c>
      <c r="B91" s="384"/>
      <c r="C91" s="385"/>
      <c r="D91" s="198">
        <f>SUM(D89:D90)</f>
        <v>557.88</v>
      </c>
      <c r="E91" s="237"/>
    </row>
    <row r="92" spans="1:5" ht="13.5" thickBot="1" x14ac:dyDescent="0.25">
      <c r="A92" s="400" t="s">
        <v>290</v>
      </c>
      <c r="B92" s="378"/>
      <c r="C92" s="378"/>
      <c r="D92" s="378"/>
      <c r="E92" s="240"/>
    </row>
    <row r="93" spans="1:5" x14ac:dyDescent="0.2">
      <c r="A93" s="182">
        <v>6</v>
      </c>
      <c r="B93" s="182" t="s">
        <v>93</v>
      </c>
      <c r="C93" s="182" t="s">
        <v>60</v>
      </c>
      <c r="D93" s="184" t="s">
        <v>51</v>
      </c>
      <c r="E93" s="237"/>
    </row>
    <row r="94" spans="1:5" x14ac:dyDescent="0.2">
      <c r="A94" s="169" t="s">
        <v>32</v>
      </c>
      <c r="B94" s="229" t="s">
        <v>94</v>
      </c>
      <c r="C94" s="230">
        <v>0.05</v>
      </c>
      <c r="D94" s="180">
        <f>C94*D108</f>
        <v>244.56595724417969</v>
      </c>
      <c r="E94" s="88" t="s">
        <v>154</v>
      </c>
    </row>
    <row r="95" spans="1:5" x14ac:dyDescent="0.2">
      <c r="A95" s="169" t="s">
        <v>34</v>
      </c>
      <c r="B95" s="229" t="s">
        <v>95</v>
      </c>
      <c r="C95" s="230">
        <v>0.1</v>
      </c>
      <c r="D95" s="180">
        <f>C95*(D94+D108)</f>
        <v>513.58851021277735</v>
      </c>
      <c r="E95" s="82" t="s">
        <v>282</v>
      </c>
    </row>
    <row r="96" spans="1:5" x14ac:dyDescent="0.2">
      <c r="A96" s="169" t="s">
        <v>37</v>
      </c>
      <c r="B96" s="229" t="s">
        <v>96</v>
      </c>
      <c r="C96" s="231">
        <f>SUM(C97:C99)</f>
        <v>5.6499999999999995E-2</v>
      </c>
      <c r="D96" s="180">
        <f>(D17+D51+D60+D86+D91+D94+D95)*(C97+C98+C99)/(1-(C97+C98+C99))</f>
        <v>338.3097605694129</v>
      </c>
      <c r="E96" s="88" t="s">
        <v>164</v>
      </c>
    </row>
    <row r="97" spans="1:5" x14ac:dyDescent="0.2">
      <c r="A97" s="169" t="s">
        <v>230</v>
      </c>
      <c r="B97" s="204" t="s">
        <v>235</v>
      </c>
      <c r="C97" s="231">
        <v>6.4999999999999997E-3</v>
      </c>
      <c r="D97" s="180">
        <f>C97*D110</f>
        <v>38.920591923914756</v>
      </c>
      <c r="E97" s="237"/>
    </row>
    <row r="98" spans="1:5" x14ac:dyDescent="0.2">
      <c r="A98" s="169" t="s">
        <v>231</v>
      </c>
      <c r="B98" s="204" t="s">
        <v>234</v>
      </c>
      <c r="C98" s="231">
        <v>0.03</v>
      </c>
      <c r="D98" s="180">
        <f>C98*D110</f>
        <v>179.63350118729889</v>
      </c>
      <c r="E98" s="237"/>
    </row>
    <row r="99" spans="1:5" x14ac:dyDescent="0.2">
      <c r="A99" s="169" t="s">
        <v>232</v>
      </c>
      <c r="B99" s="169" t="s">
        <v>233</v>
      </c>
      <c r="C99" s="232">
        <v>0.02</v>
      </c>
      <c r="D99" s="180">
        <f>C99*D110</f>
        <v>119.75566745819926</v>
      </c>
      <c r="E99" s="237"/>
    </row>
    <row r="100" spans="1:5" ht="13.5" thickBot="1" x14ac:dyDescent="0.25">
      <c r="A100" s="506" t="s">
        <v>53</v>
      </c>
      <c r="B100" s="385"/>
      <c r="C100" s="282">
        <f>SUM(C94:C96)</f>
        <v>0.20650000000000002</v>
      </c>
      <c r="D100" s="198">
        <f>SUM(D94:D96)</f>
        <v>1096.4642280263699</v>
      </c>
      <c r="E100" s="237"/>
    </row>
    <row r="101" spans="1:5" ht="13.5" thickBot="1" x14ac:dyDescent="0.25">
      <c r="A101" s="400" t="s">
        <v>97</v>
      </c>
      <c r="B101" s="378"/>
      <c r="C101" s="378"/>
      <c r="D101" s="379"/>
      <c r="E101" s="237"/>
    </row>
    <row r="102" spans="1:5" x14ac:dyDescent="0.2">
      <c r="A102" s="233"/>
      <c r="B102" s="367" t="s">
        <v>98</v>
      </c>
      <c r="C102" s="368"/>
      <c r="D102" s="184" t="s">
        <v>51</v>
      </c>
      <c r="E102" s="237"/>
    </row>
    <row r="103" spans="1:5" x14ac:dyDescent="0.2">
      <c r="A103" s="169" t="s">
        <v>32</v>
      </c>
      <c r="B103" s="369" t="s">
        <v>49</v>
      </c>
      <c r="C103" s="370"/>
      <c r="D103" s="180">
        <f>D17</f>
        <v>1904.2281818181818</v>
      </c>
      <c r="E103" s="237"/>
    </row>
    <row r="104" spans="1:5" x14ac:dyDescent="0.2">
      <c r="A104" s="169" t="s">
        <v>34</v>
      </c>
      <c r="B104" s="369" t="s">
        <v>99</v>
      </c>
      <c r="C104" s="370"/>
      <c r="D104" s="180">
        <f>D51</f>
        <v>1988.2678739134544</v>
      </c>
      <c r="E104" s="237"/>
    </row>
    <row r="105" spans="1:5" x14ac:dyDescent="0.2">
      <c r="A105" s="169" t="s">
        <v>37</v>
      </c>
      <c r="B105" s="369" t="s">
        <v>100</v>
      </c>
      <c r="C105" s="370"/>
      <c r="D105" s="180">
        <f>D60</f>
        <v>133.28169101590908</v>
      </c>
      <c r="E105" s="237"/>
    </row>
    <row r="106" spans="1:5" x14ac:dyDescent="0.2">
      <c r="A106" s="169" t="s">
        <v>52</v>
      </c>
      <c r="B106" s="369" t="s">
        <v>101</v>
      </c>
      <c r="C106" s="370"/>
      <c r="D106" s="180">
        <f>D86</f>
        <v>307.66139813604792</v>
      </c>
      <c r="E106" s="237"/>
    </row>
    <row r="107" spans="1:5" x14ac:dyDescent="0.2">
      <c r="A107" s="169" t="s">
        <v>39</v>
      </c>
      <c r="B107" s="369" t="s">
        <v>102</v>
      </c>
      <c r="C107" s="370"/>
      <c r="D107" s="180">
        <f>D91</f>
        <v>557.88</v>
      </c>
      <c r="E107" s="237"/>
    </row>
    <row r="108" spans="1:5" ht="12.75" customHeight="1" x14ac:dyDescent="0.2">
      <c r="A108" s="179" t="s">
        <v>40</v>
      </c>
      <c r="B108" s="381" t="s">
        <v>103</v>
      </c>
      <c r="C108" s="382"/>
      <c r="D108" s="181">
        <f>SUM(D103:D107)</f>
        <v>4891.3191448835933</v>
      </c>
      <c r="E108" s="88" t="s">
        <v>169</v>
      </c>
    </row>
    <row r="109" spans="1:5" x14ac:dyDescent="0.2">
      <c r="A109" s="169" t="s">
        <v>41</v>
      </c>
      <c r="B109" s="369" t="s">
        <v>104</v>
      </c>
      <c r="C109" s="370"/>
      <c r="D109" s="180">
        <f>D100</f>
        <v>1096.4642280263699</v>
      </c>
      <c r="E109" s="237"/>
    </row>
    <row r="110" spans="1:5" ht="13.5" thickBot="1" x14ac:dyDescent="0.25">
      <c r="A110" s="371" t="s">
        <v>105</v>
      </c>
      <c r="B110" s="372"/>
      <c r="C110" s="511"/>
      <c r="D110" s="188">
        <f>SUM(D108+D109)</f>
        <v>5987.783372909963</v>
      </c>
      <c r="E110" s="88" t="s">
        <v>170</v>
      </c>
    </row>
    <row r="111" spans="1:5" x14ac:dyDescent="0.2">
      <c r="A111" s="265"/>
      <c r="B111" s="260"/>
      <c r="C111" s="252" t="s">
        <v>109</v>
      </c>
      <c r="D111" s="234">
        <v>2</v>
      </c>
      <c r="E111" s="237"/>
    </row>
    <row r="112" spans="1:5" x14ac:dyDescent="0.2">
      <c r="A112" s="235"/>
      <c r="B112" s="259"/>
      <c r="C112" s="76" t="s">
        <v>106</v>
      </c>
      <c r="D112" s="203">
        <f>D111*D110</f>
        <v>11975.566745819926</v>
      </c>
      <c r="E112" s="88" t="s">
        <v>172</v>
      </c>
    </row>
    <row r="113" spans="1:5" x14ac:dyDescent="0.2">
      <c r="A113" s="235"/>
      <c r="B113" s="259"/>
      <c r="C113" s="252" t="s">
        <v>108</v>
      </c>
      <c r="D113" s="236">
        <v>12</v>
      </c>
      <c r="E113" s="237"/>
    </row>
    <row r="114" spans="1:5" ht="13.5" thickBot="1" x14ac:dyDescent="0.25">
      <c r="A114" s="235"/>
      <c r="B114" s="259"/>
      <c r="C114" s="295" t="s">
        <v>107</v>
      </c>
      <c r="D114" s="294">
        <f>D113*D112</f>
        <v>143706.80094983912</v>
      </c>
      <c r="E114" s="88" t="s">
        <v>174</v>
      </c>
    </row>
  </sheetData>
  <mergeCells count="70">
    <mergeCell ref="A77:B77"/>
    <mergeCell ref="B79:C79"/>
    <mergeCell ref="B80:C80"/>
    <mergeCell ref="A67:C67"/>
    <mergeCell ref="A68:D68"/>
    <mergeCell ref="A69:D69"/>
    <mergeCell ref="A60:B60"/>
    <mergeCell ref="B62:C62"/>
    <mergeCell ref="B63:C63"/>
    <mergeCell ref="B65:C65"/>
    <mergeCell ref="B66:C66"/>
    <mergeCell ref="B15:C15"/>
    <mergeCell ref="B16:C16"/>
    <mergeCell ref="A18:D18"/>
    <mergeCell ref="A17:C17"/>
    <mergeCell ref="A19:D19"/>
    <mergeCell ref="B12:C12"/>
    <mergeCell ref="A14:D14"/>
    <mergeCell ref="A1:D1"/>
    <mergeCell ref="A2:D2"/>
    <mergeCell ref="B11:C11"/>
    <mergeCell ref="B3:C3"/>
    <mergeCell ref="B4:C4"/>
    <mergeCell ref="B5:C5"/>
    <mergeCell ref="B13:C13"/>
    <mergeCell ref="B6:C6"/>
    <mergeCell ref="A7:D7"/>
    <mergeCell ref="A10:D10"/>
    <mergeCell ref="B8:C8"/>
    <mergeCell ref="B9:C9"/>
    <mergeCell ref="A25:C25"/>
    <mergeCell ref="A26:D26"/>
    <mergeCell ref="A61:D61"/>
    <mergeCell ref="B38:C38"/>
    <mergeCell ref="A45:C45"/>
    <mergeCell ref="A46:D46"/>
    <mergeCell ref="B50:C50"/>
    <mergeCell ref="A51:C51"/>
    <mergeCell ref="A52:D52"/>
    <mergeCell ref="A37:D37"/>
    <mergeCell ref="B49:C49"/>
    <mergeCell ref="B47:C47"/>
    <mergeCell ref="B48:C48"/>
    <mergeCell ref="B42:C42"/>
    <mergeCell ref="B44:C44"/>
    <mergeCell ref="B43:C43"/>
    <mergeCell ref="A86:C86"/>
    <mergeCell ref="B109:C109"/>
    <mergeCell ref="B103:C103"/>
    <mergeCell ref="B104:C104"/>
    <mergeCell ref="B105:C105"/>
    <mergeCell ref="A101:D101"/>
    <mergeCell ref="B88:C88"/>
    <mergeCell ref="B90:C90"/>
    <mergeCell ref="A110:C110"/>
    <mergeCell ref="A78:D78"/>
    <mergeCell ref="A82:D82"/>
    <mergeCell ref="A87:D87"/>
    <mergeCell ref="A92:D92"/>
    <mergeCell ref="B107:C107"/>
    <mergeCell ref="B106:C106"/>
    <mergeCell ref="B89:C89"/>
    <mergeCell ref="A91:C91"/>
    <mergeCell ref="A100:B100"/>
    <mergeCell ref="B102:C102"/>
    <mergeCell ref="B108:C108"/>
    <mergeCell ref="A81:C81"/>
    <mergeCell ref="B83:C83"/>
    <mergeCell ref="B84:C84"/>
    <mergeCell ref="B85:C85"/>
  </mergeCells>
  <pageMargins left="0.25" right="0.25" top="0.75" bottom="0.75" header="0.3" footer="0.3"/>
  <pageSetup paperSize="9" scale="6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53CEF-3670-451C-97E6-4AC3B1BD18EB}">
  <sheetPr>
    <pageSetUpPr fitToPage="1"/>
  </sheetPr>
  <dimension ref="A1:J218"/>
  <sheetViews>
    <sheetView zoomScaleNormal="100" workbookViewId="0">
      <selection sqref="A1:E1"/>
    </sheetView>
  </sheetViews>
  <sheetFormatPr defaultRowHeight="15" x14ac:dyDescent="0.25"/>
  <cols>
    <col min="1" max="1" width="52.28515625" customWidth="1"/>
    <col min="2" max="2" width="29.28515625" customWidth="1"/>
    <col min="3" max="3" width="25" customWidth="1"/>
    <col min="4" max="4" width="20.85546875" customWidth="1"/>
    <col min="5" max="5" width="19.42578125" customWidth="1"/>
    <col min="6" max="6" width="21.28515625" customWidth="1"/>
    <col min="7" max="7" width="14.85546875" customWidth="1"/>
  </cols>
  <sheetData>
    <row r="1" spans="1:7" ht="15.75" thickBot="1" x14ac:dyDescent="0.3">
      <c r="A1" s="515" t="s">
        <v>213</v>
      </c>
      <c r="B1" s="516"/>
      <c r="C1" s="516"/>
      <c r="D1" s="516"/>
      <c r="E1" s="517"/>
    </row>
    <row r="2" spans="1:7" ht="15.75" thickBot="1" x14ac:dyDescent="0.3">
      <c r="A2" s="518" t="s">
        <v>201</v>
      </c>
      <c r="B2" s="519"/>
      <c r="C2" s="519"/>
      <c r="D2" s="519"/>
      <c r="E2" s="520"/>
    </row>
    <row r="3" spans="1:7" ht="7.5" customHeight="1" x14ac:dyDescent="0.25">
      <c r="A3" s="521" t="s">
        <v>1</v>
      </c>
      <c r="B3" s="523" t="s">
        <v>165</v>
      </c>
      <c r="C3" s="523" t="s">
        <v>124</v>
      </c>
      <c r="D3" s="523" t="s">
        <v>166</v>
      </c>
      <c r="E3" s="525" t="s">
        <v>23</v>
      </c>
    </row>
    <row r="4" spans="1:7" ht="11.25" customHeight="1" x14ac:dyDescent="0.25">
      <c r="A4" s="522"/>
      <c r="B4" s="524"/>
      <c r="C4" s="524"/>
      <c r="D4" s="524"/>
      <c r="E4" s="526"/>
    </row>
    <row r="5" spans="1:7" ht="15.75" customHeight="1" x14ac:dyDescent="0.25">
      <c r="A5" s="159" t="s">
        <v>191</v>
      </c>
      <c r="B5" s="160" t="s">
        <v>165</v>
      </c>
      <c r="C5" s="160">
        <v>2</v>
      </c>
      <c r="D5" s="161">
        <v>50.18</v>
      </c>
      <c r="E5" s="95">
        <f>D5*C5</f>
        <v>100.36</v>
      </c>
    </row>
    <row r="6" spans="1:7" x14ac:dyDescent="0.25">
      <c r="A6" s="159" t="s">
        <v>190</v>
      </c>
      <c r="B6" s="160" t="s">
        <v>165</v>
      </c>
      <c r="C6" s="160">
        <v>1</v>
      </c>
      <c r="D6" s="161">
        <v>14.03</v>
      </c>
      <c r="E6" s="95">
        <f>D6*C6</f>
        <v>14.03</v>
      </c>
    </row>
    <row r="7" spans="1:7" x14ac:dyDescent="0.25">
      <c r="A7" s="159" t="s">
        <v>189</v>
      </c>
      <c r="B7" s="160" t="s">
        <v>165</v>
      </c>
      <c r="C7" s="160">
        <v>2</v>
      </c>
      <c r="D7" s="161">
        <v>71.17</v>
      </c>
      <c r="E7" s="95">
        <f>D7*C7</f>
        <v>142.34</v>
      </c>
    </row>
    <row r="8" spans="1:7" x14ac:dyDescent="0.25">
      <c r="A8" s="159" t="s">
        <v>188</v>
      </c>
      <c r="B8" s="160" t="s">
        <v>167</v>
      </c>
      <c r="C8" s="160">
        <v>2</v>
      </c>
      <c r="D8" s="161">
        <v>125.45</v>
      </c>
      <c r="E8" s="95">
        <f>D8*C8</f>
        <v>250.9</v>
      </c>
    </row>
    <row r="9" spans="1:7" ht="15.75" thickBot="1" x14ac:dyDescent="0.3">
      <c r="A9" s="159" t="s">
        <v>187</v>
      </c>
      <c r="B9" s="160" t="s">
        <v>165</v>
      </c>
      <c r="C9" s="160">
        <v>2</v>
      </c>
      <c r="D9" s="161">
        <v>59.72</v>
      </c>
      <c r="E9" s="95">
        <f>D9*C9</f>
        <v>119.44</v>
      </c>
    </row>
    <row r="10" spans="1:7" ht="15.75" thickBot="1" x14ac:dyDescent="0.3">
      <c r="A10" s="513" t="s">
        <v>168</v>
      </c>
      <c r="B10" s="514"/>
      <c r="C10" s="514"/>
      <c r="D10" s="514"/>
      <c r="E10" s="246">
        <f>SUM(E5:E9)</f>
        <v>627.06999999999994</v>
      </c>
      <c r="F10" s="352">
        <f>E10/12</f>
        <v>52.255833333333328</v>
      </c>
      <c r="G10" s="353" t="s">
        <v>301</v>
      </c>
    </row>
    <row r="11" spans="1:7" x14ac:dyDescent="0.25">
      <c r="A11" s="531"/>
      <c r="B11" s="531"/>
      <c r="C11" s="531"/>
      <c r="D11" s="531"/>
      <c r="E11" s="531"/>
    </row>
    <row r="12" spans="1:7" ht="15.75" thickBot="1" x14ac:dyDescent="0.3">
      <c r="A12" s="532"/>
      <c r="B12" s="532"/>
      <c r="C12" s="532"/>
      <c r="D12" s="532"/>
      <c r="E12" s="532"/>
    </row>
    <row r="13" spans="1:7" ht="15.75" thickBot="1" x14ac:dyDescent="0.3">
      <c r="A13" s="535" t="s">
        <v>213</v>
      </c>
      <c r="B13" s="536"/>
      <c r="C13" s="536"/>
      <c r="D13" s="536"/>
      <c r="E13" s="537"/>
    </row>
    <row r="14" spans="1:7" ht="15.75" thickBot="1" x14ac:dyDescent="0.3">
      <c r="A14" s="518" t="s">
        <v>182</v>
      </c>
      <c r="B14" s="519"/>
      <c r="C14" s="519"/>
      <c r="D14" s="519"/>
      <c r="E14" s="520"/>
    </row>
    <row r="15" spans="1:7" ht="7.5" customHeight="1" x14ac:dyDescent="0.25">
      <c r="A15" s="522" t="s">
        <v>1</v>
      </c>
      <c r="B15" s="523" t="s">
        <v>165</v>
      </c>
      <c r="C15" s="523" t="s">
        <v>124</v>
      </c>
      <c r="D15" s="523" t="s">
        <v>166</v>
      </c>
      <c r="E15" s="525" t="s">
        <v>23</v>
      </c>
    </row>
    <row r="16" spans="1:7" ht="7.5" customHeight="1" x14ac:dyDescent="0.25">
      <c r="A16" s="538"/>
      <c r="B16" s="524"/>
      <c r="C16" s="524"/>
      <c r="D16" s="524"/>
      <c r="E16" s="526"/>
    </row>
    <row r="17" spans="1:7" x14ac:dyDescent="0.25">
      <c r="A17" s="162" t="s">
        <v>184</v>
      </c>
      <c r="B17" s="163" t="s">
        <v>165</v>
      </c>
      <c r="C17" s="163">
        <v>2</v>
      </c>
      <c r="D17" s="164">
        <v>77.22</v>
      </c>
      <c r="E17" s="86">
        <f t="shared" ref="E17:E24" si="0">D17*C17</f>
        <v>154.44</v>
      </c>
    </row>
    <row r="18" spans="1:7" x14ac:dyDescent="0.25">
      <c r="A18" s="162" t="s">
        <v>183</v>
      </c>
      <c r="B18" s="163" t="s">
        <v>165</v>
      </c>
      <c r="C18" s="163">
        <v>2</v>
      </c>
      <c r="D18" s="164">
        <v>97.16</v>
      </c>
      <c r="E18" s="86">
        <f t="shared" si="0"/>
        <v>194.32</v>
      </c>
    </row>
    <row r="19" spans="1:7" x14ac:dyDescent="0.25">
      <c r="A19" s="162" t="s">
        <v>185</v>
      </c>
      <c r="B19" s="163" t="s">
        <v>165</v>
      </c>
      <c r="C19" s="163">
        <v>2</v>
      </c>
      <c r="D19" s="164">
        <v>71.17</v>
      </c>
      <c r="E19" s="86">
        <f t="shared" si="0"/>
        <v>142.34</v>
      </c>
    </row>
    <row r="20" spans="1:7" x14ac:dyDescent="0.25">
      <c r="A20" s="159" t="s">
        <v>190</v>
      </c>
      <c r="B20" s="160" t="s">
        <v>165</v>
      </c>
      <c r="C20" s="160">
        <v>1</v>
      </c>
      <c r="D20" s="161">
        <v>14.03</v>
      </c>
      <c r="E20" s="95">
        <f t="shared" si="0"/>
        <v>14.03</v>
      </c>
    </row>
    <row r="21" spans="1:7" x14ac:dyDescent="0.25">
      <c r="A21" s="162" t="s">
        <v>297</v>
      </c>
      <c r="B21" s="163" t="s">
        <v>167</v>
      </c>
      <c r="C21" s="163">
        <v>4</v>
      </c>
      <c r="D21" s="164">
        <v>2.17</v>
      </c>
      <c r="E21" s="86">
        <f t="shared" si="0"/>
        <v>8.68</v>
      </c>
    </row>
    <row r="22" spans="1:7" x14ac:dyDescent="0.25">
      <c r="A22" s="162" t="s">
        <v>186</v>
      </c>
      <c r="B22" s="163" t="s">
        <v>167</v>
      </c>
      <c r="C22" s="163">
        <v>2</v>
      </c>
      <c r="D22" s="164">
        <v>86.04</v>
      </c>
      <c r="E22" s="86">
        <f t="shared" si="0"/>
        <v>172.08</v>
      </c>
    </row>
    <row r="23" spans="1:7" x14ac:dyDescent="0.25">
      <c r="A23" s="162" t="s">
        <v>192</v>
      </c>
      <c r="B23" s="163" t="s">
        <v>167</v>
      </c>
      <c r="C23" s="163">
        <v>1</v>
      </c>
      <c r="D23" s="164">
        <v>62.76</v>
      </c>
      <c r="E23" s="86">
        <f t="shared" si="0"/>
        <v>62.76</v>
      </c>
    </row>
    <row r="24" spans="1:7" ht="15.75" thickBot="1" x14ac:dyDescent="0.3">
      <c r="A24" s="242" t="s">
        <v>193</v>
      </c>
      <c r="B24" s="243" t="s">
        <v>165</v>
      </c>
      <c r="C24" s="243">
        <v>1</v>
      </c>
      <c r="D24" s="244">
        <v>3.78</v>
      </c>
      <c r="E24" s="250">
        <f t="shared" si="0"/>
        <v>3.78</v>
      </c>
    </row>
    <row r="25" spans="1:7" ht="15.75" thickBot="1" x14ac:dyDescent="0.3">
      <c r="A25" s="518" t="s">
        <v>168</v>
      </c>
      <c r="B25" s="519"/>
      <c r="C25" s="519"/>
      <c r="D25" s="519"/>
      <c r="E25" s="249">
        <f>SUM(E17:E24)</f>
        <v>752.43</v>
      </c>
      <c r="F25" s="352">
        <f>E25/12</f>
        <v>62.702499999999993</v>
      </c>
      <c r="G25" s="353" t="s">
        <v>301</v>
      </c>
    </row>
    <row r="26" spans="1:7" x14ac:dyDescent="0.25">
      <c r="A26" s="533"/>
      <c r="B26" s="533"/>
      <c r="C26" s="533"/>
      <c r="D26" s="533"/>
      <c r="E26" s="533"/>
    </row>
    <row r="27" spans="1:7" ht="15.75" thickBot="1" x14ac:dyDescent="0.3">
      <c r="A27" s="534"/>
      <c r="B27" s="534"/>
      <c r="C27" s="534"/>
      <c r="D27" s="534"/>
      <c r="E27" s="534"/>
    </row>
    <row r="28" spans="1:7" ht="15.75" thickBot="1" x14ac:dyDescent="0.3">
      <c r="A28" s="535" t="s">
        <v>203</v>
      </c>
      <c r="B28" s="536"/>
      <c r="C28" s="536"/>
      <c r="D28" s="536"/>
      <c r="E28" s="537"/>
    </row>
    <row r="29" spans="1:7" ht="15.75" thickBot="1" x14ac:dyDescent="0.3">
      <c r="A29" s="518" t="s">
        <v>204</v>
      </c>
      <c r="B29" s="519"/>
      <c r="C29" s="519"/>
      <c r="D29" s="519"/>
      <c r="E29" s="520"/>
    </row>
    <row r="30" spans="1:7" x14ac:dyDescent="0.25">
      <c r="A30" s="527" t="s">
        <v>1</v>
      </c>
      <c r="B30" s="529" t="s">
        <v>165</v>
      </c>
      <c r="C30" s="529" t="s">
        <v>124</v>
      </c>
      <c r="D30" s="529" t="s">
        <v>166</v>
      </c>
      <c r="E30" s="525" t="s">
        <v>23</v>
      </c>
    </row>
    <row r="31" spans="1:7" x14ac:dyDescent="0.25">
      <c r="A31" s="528"/>
      <c r="B31" s="530"/>
      <c r="C31" s="530"/>
      <c r="D31" s="530"/>
      <c r="E31" s="526"/>
    </row>
    <row r="32" spans="1:7" x14ac:dyDescent="0.25">
      <c r="A32" s="159" t="s">
        <v>191</v>
      </c>
      <c r="B32" s="160" t="s">
        <v>165</v>
      </c>
      <c r="C32" s="160">
        <v>2</v>
      </c>
      <c r="D32" s="166">
        <v>50.18</v>
      </c>
      <c r="E32" s="86">
        <f>D32*C32</f>
        <v>100.36</v>
      </c>
    </row>
    <row r="33" spans="1:7" x14ac:dyDescent="0.25">
      <c r="A33" s="159" t="s">
        <v>190</v>
      </c>
      <c r="B33" s="160" t="s">
        <v>165</v>
      </c>
      <c r="C33" s="160">
        <v>1</v>
      </c>
      <c r="D33" s="166">
        <v>14.03</v>
      </c>
      <c r="E33" s="86">
        <f>D33*C33</f>
        <v>14.03</v>
      </c>
    </row>
    <row r="34" spans="1:7" x14ac:dyDescent="0.25">
      <c r="A34" s="159" t="s">
        <v>189</v>
      </c>
      <c r="B34" s="160" t="s">
        <v>165</v>
      </c>
      <c r="C34" s="160">
        <v>2</v>
      </c>
      <c r="D34" s="166">
        <v>71.17</v>
      </c>
      <c r="E34" s="86">
        <f>D34*C34</f>
        <v>142.34</v>
      </c>
    </row>
    <row r="35" spans="1:7" x14ac:dyDescent="0.25">
      <c r="A35" s="159" t="s">
        <v>188</v>
      </c>
      <c r="B35" s="160" t="s">
        <v>167</v>
      </c>
      <c r="C35" s="160">
        <v>2</v>
      </c>
      <c r="D35" s="166">
        <v>125.45</v>
      </c>
      <c r="E35" s="86">
        <f>D35*C35</f>
        <v>250.9</v>
      </c>
    </row>
    <row r="36" spans="1:7" ht="15.75" thickBot="1" x14ac:dyDescent="0.3">
      <c r="A36" s="159" t="s">
        <v>187</v>
      </c>
      <c r="B36" s="160" t="s">
        <v>165</v>
      </c>
      <c r="C36" s="160">
        <v>2</v>
      </c>
      <c r="D36" s="166">
        <v>59.72</v>
      </c>
      <c r="E36" s="86">
        <f>D36*C36</f>
        <v>119.44</v>
      </c>
    </row>
    <row r="37" spans="1:7" ht="15.75" thickBot="1" x14ac:dyDescent="0.3">
      <c r="A37" s="518" t="s">
        <v>168</v>
      </c>
      <c r="B37" s="519"/>
      <c r="C37" s="519"/>
      <c r="D37" s="519"/>
      <c r="E37" s="245">
        <f>SUM(E32:E36)</f>
        <v>627.06999999999994</v>
      </c>
      <c r="F37" s="352">
        <f>E37/12</f>
        <v>52.255833333333328</v>
      </c>
      <c r="G37" s="353" t="s">
        <v>301</v>
      </c>
    </row>
    <row r="38" spans="1:7" x14ac:dyDescent="0.25">
      <c r="A38" s="531"/>
      <c r="B38" s="531"/>
      <c r="C38" s="531"/>
      <c r="D38" s="531"/>
      <c r="E38" s="531"/>
    </row>
    <row r="39" spans="1:7" ht="15.75" thickBot="1" x14ac:dyDescent="0.3">
      <c r="A39" s="539"/>
      <c r="B39" s="539"/>
      <c r="C39" s="539"/>
      <c r="D39" s="539"/>
      <c r="E39" s="539"/>
    </row>
    <row r="40" spans="1:7" ht="15.75" thickBot="1" x14ac:dyDescent="0.3">
      <c r="A40" s="535" t="s">
        <v>213</v>
      </c>
      <c r="B40" s="536"/>
      <c r="C40" s="536"/>
      <c r="D40" s="536"/>
      <c r="E40" s="537"/>
    </row>
    <row r="41" spans="1:7" ht="15.75" thickBot="1" x14ac:dyDescent="0.3">
      <c r="A41" s="518" t="s">
        <v>214</v>
      </c>
      <c r="B41" s="519"/>
      <c r="C41" s="519"/>
      <c r="D41" s="519"/>
      <c r="E41" s="520"/>
    </row>
    <row r="42" spans="1:7" x14ac:dyDescent="0.25">
      <c r="A42" s="527" t="s">
        <v>1</v>
      </c>
      <c r="B42" s="529" t="s">
        <v>165</v>
      </c>
      <c r="C42" s="529" t="s">
        <v>124</v>
      </c>
      <c r="D42" s="529" t="s">
        <v>166</v>
      </c>
      <c r="E42" s="525" t="s">
        <v>23</v>
      </c>
    </row>
    <row r="43" spans="1:7" x14ac:dyDescent="0.25">
      <c r="A43" s="528"/>
      <c r="B43" s="530"/>
      <c r="C43" s="530"/>
      <c r="D43" s="530"/>
      <c r="E43" s="526"/>
    </row>
    <row r="44" spans="1:7" x14ac:dyDescent="0.25">
      <c r="A44" s="159" t="s">
        <v>191</v>
      </c>
      <c r="B44" s="165" t="s">
        <v>165</v>
      </c>
      <c r="C44" s="165">
        <v>2</v>
      </c>
      <c r="D44" s="166">
        <v>50.18</v>
      </c>
      <c r="E44" s="86">
        <f t="shared" ref="E44:E49" si="1">D44*C44</f>
        <v>100.36</v>
      </c>
    </row>
    <row r="45" spans="1:7" x14ac:dyDescent="0.25">
      <c r="A45" s="159" t="s">
        <v>190</v>
      </c>
      <c r="B45" s="165" t="s">
        <v>165</v>
      </c>
      <c r="C45" s="165">
        <v>1</v>
      </c>
      <c r="D45" s="166">
        <v>14.03</v>
      </c>
      <c r="E45" s="86">
        <f t="shared" si="1"/>
        <v>14.03</v>
      </c>
    </row>
    <row r="46" spans="1:7" x14ac:dyDescent="0.25">
      <c r="A46" s="159" t="s">
        <v>189</v>
      </c>
      <c r="B46" s="165" t="s">
        <v>165</v>
      </c>
      <c r="C46" s="165">
        <v>2</v>
      </c>
      <c r="D46" s="166">
        <v>71.17</v>
      </c>
      <c r="E46" s="86">
        <f t="shared" si="1"/>
        <v>142.34</v>
      </c>
    </row>
    <row r="47" spans="1:7" x14ac:dyDescent="0.25">
      <c r="A47" s="159" t="s">
        <v>188</v>
      </c>
      <c r="B47" s="160" t="s">
        <v>167</v>
      </c>
      <c r="C47" s="160">
        <v>2</v>
      </c>
      <c r="D47" s="166">
        <v>125.45</v>
      </c>
      <c r="E47" s="86">
        <f t="shared" si="1"/>
        <v>250.9</v>
      </c>
    </row>
    <row r="48" spans="1:7" x14ac:dyDescent="0.25">
      <c r="A48" s="159" t="s">
        <v>187</v>
      </c>
      <c r="B48" s="165" t="s">
        <v>165</v>
      </c>
      <c r="C48" s="160">
        <v>2</v>
      </c>
      <c r="D48" s="166">
        <v>59.72</v>
      </c>
      <c r="E48" s="86">
        <f t="shared" si="1"/>
        <v>119.44</v>
      </c>
    </row>
    <row r="49" spans="1:10" ht="15.75" thickBot="1" x14ac:dyDescent="0.3">
      <c r="A49" s="159" t="s">
        <v>199</v>
      </c>
      <c r="B49" s="165" t="s">
        <v>165</v>
      </c>
      <c r="C49" s="160">
        <v>2</v>
      </c>
      <c r="D49" s="166">
        <v>16.21</v>
      </c>
      <c r="E49" s="86">
        <f t="shared" si="1"/>
        <v>32.42</v>
      </c>
    </row>
    <row r="50" spans="1:10" ht="15.75" thickBot="1" x14ac:dyDescent="0.3">
      <c r="A50" s="159" t="s">
        <v>303</v>
      </c>
      <c r="B50" s="165" t="s">
        <v>165</v>
      </c>
      <c r="C50" s="160">
        <v>1</v>
      </c>
      <c r="D50" s="166">
        <v>1105.6099999999999</v>
      </c>
      <c r="E50" s="86">
        <f>D50*C50/60</f>
        <v>18.426833333333331</v>
      </c>
      <c r="F50" s="512" t="s">
        <v>309</v>
      </c>
      <c r="G50" s="512"/>
      <c r="H50" s="512"/>
      <c r="I50" s="512"/>
      <c r="J50" s="512"/>
    </row>
    <row r="51" spans="1:10" x14ac:dyDescent="0.25">
      <c r="A51" s="247" t="s">
        <v>197</v>
      </c>
      <c r="B51" s="165" t="s">
        <v>165</v>
      </c>
      <c r="C51" s="248">
        <v>1</v>
      </c>
      <c r="D51" s="166">
        <v>46.08</v>
      </c>
      <c r="E51" s="86">
        <f>D51*C51</f>
        <v>46.08</v>
      </c>
    </row>
    <row r="52" spans="1:10" x14ac:dyDescent="0.25">
      <c r="A52" s="247" t="s">
        <v>198</v>
      </c>
      <c r="B52" s="165" t="s">
        <v>165</v>
      </c>
      <c r="C52" s="248">
        <v>1</v>
      </c>
      <c r="D52" s="166">
        <v>42.24</v>
      </c>
      <c r="E52" s="86">
        <f>D52*C52</f>
        <v>42.24</v>
      </c>
    </row>
    <row r="53" spans="1:10" x14ac:dyDescent="0.25">
      <c r="A53" s="247" t="s">
        <v>196</v>
      </c>
      <c r="B53" s="165" t="s">
        <v>165</v>
      </c>
      <c r="C53" s="248">
        <v>2</v>
      </c>
      <c r="D53" s="166">
        <v>30.59</v>
      </c>
      <c r="E53" s="86">
        <f>D53*C53</f>
        <v>61.18</v>
      </c>
    </row>
    <row r="54" spans="1:10" ht="15.75" thickBot="1" x14ac:dyDescent="0.3">
      <c r="A54" s="247" t="s">
        <v>200</v>
      </c>
      <c r="B54" s="165" t="s">
        <v>165</v>
      </c>
      <c r="C54" s="248">
        <v>1</v>
      </c>
      <c r="D54" s="166">
        <v>28.81</v>
      </c>
      <c r="E54" s="86">
        <f>D54*C54</f>
        <v>28.81</v>
      </c>
    </row>
    <row r="55" spans="1:10" ht="15.75" thickBot="1" x14ac:dyDescent="0.3">
      <c r="A55" s="247" t="s">
        <v>302</v>
      </c>
      <c r="B55" s="165" t="s">
        <v>165</v>
      </c>
      <c r="C55" s="248">
        <v>1</v>
      </c>
      <c r="D55" s="166">
        <v>482.55</v>
      </c>
      <c r="E55" s="354">
        <f>D55*C55/60</f>
        <v>8.0425000000000004</v>
      </c>
      <c r="F55" s="512" t="s">
        <v>310</v>
      </c>
      <c r="G55" s="512"/>
      <c r="H55" s="512"/>
      <c r="I55" s="512"/>
      <c r="J55" s="512"/>
    </row>
    <row r="56" spans="1:10" ht="15.75" thickBot="1" x14ac:dyDescent="0.3">
      <c r="A56" s="518" t="s">
        <v>168</v>
      </c>
      <c r="B56" s="519"/>
      <c r="C56" s="519"/>
      <c r="D56" s="519"/>
      <c r="E56" s="245">
        <f>SUM(E44:E55)</f>
        <v>864.26933333333318</v>
      </c>
      <c r="F56" s="355">
        <f>E56/12</f>
        <v>72.022444444444432</v>
      </c>
      <c r="G56" s="356" t="s">
        <v>301</v>
      </c>
    </row>
    <row r="57" spans="1:10" x14ac:dyDescent="0.25">
      <c r="A57" s="531"/>
      <c r="B57" s="531"/>
      <c r="C57" s="531"/>
      <c r="D57" s="531"/>
      <c r="E57" s="531"/>
    </row>
    <row r="58" spans="1:10" ht="15.75" thickBot="1" x14ac:dyDescent="0.3">
      <c r="A58" s="539"/>
      <c r="B58" s="539"/>
      <c r="C58" s="539"/>
      <c r="D58" s="539"/>
      <c r="E58" s="539"/>
    </row>
    <row r="59" spans="1:10" ht="15.75" thickBot="1" x14ac:dyDescent="0.3">
      <c r="A59" s="535" t="s">
        <v>203</v>
      </c>
      <c r="B59" s="536"/>
      <c r="C59" s="536"/>
      <c r="D59" s="536"/>
      <c r="E59" s="537"/>
    </row>
    <row r="60" spans="1:10" ht="15.75" thickBot="1" x14ac:dyDescent="0.3">
      <c r="A60" s="518" t="s">
        <v>295</v>
      </c>
      <c r="B60" s="519"/>
      <c r="C60" s="519"/>
      <c r="D60" s="519"/>
      <c r="E60" s="520"/>
    </row>
    <row r="61" spans="1:10" x14ac:dyDescent="0.25">
      <c r="A61" s="527" t="s">
        <v>1</v>
      </c>
      <c r="B61" s="529" t="s">
        <v>165</v>
      </c>
      <c r="C61" s="529" t="s">
        <v>124</v>
      </c>
      <c r="D61" s="529" t="s">
        <v>166</v>
      </c>
      <c r="E61" s="525" t="s">
        <v>23</v>
      </c>
    </row>
    <row r="62" spans="1:10" x14ac:dyDescent="0.25">
      <c r="A62" s="528"/>
      <c r="B62" s="530"/>
      <c r="C62" s="530"/>
      <c r="D62" s="530"/>
      <c r="E62" s="526"/>
    </row>
    <row r="63" spans="1:10" x14ac:dyDescent="0.25">
      <c r="A63" s="359" t="s">
        <v>215</v>
      </c>
      <c r="B63" s="358" t="s">
        <v>304</v>
      </c>
      <c r="C63" s="160">
        <v>1</v>
      </c>
      <c r="D63" s="166">
        <v>30</v>
      </c>
      <c r="E63" s="86">
        <f t="shared" ref="E63:E68" si="2">D63*C63</f>
        <v>30</v>
      </c>
    </row>
    <row r="64" spans="1:10" x14ac:dyDescent="0.25">
      <c r="A64" s="159" t="s">
        <v>191</v>
      </c>
      <c r="B64" s="160" t="s">
        <v>165</v>
      </c>
      <c r="C64" s="160">
        <v>2</v>
      </c>
      <c r="D64" s="166">
        <v>50.18</v>
      </c>
      <c r="E64" s="86">
        <f t="shared" si="2"/>
        <v>100.36</v>
      </c>
    </row>
    <row r="65" spans="1:7" x14ac:dyDescent="0.25">
      <c r="A65" s="159" t="s">
        <v>190</v>
      </c>
      <c r="B65" s="160" t="s">
        <v>165</v>
      </c>
      <c r="C65" s="160">
        <v>1</v>
      </c>
      <c r="D65" s="166">
        <v>14.03</v>
      </c>
      <c r="E65" s="86">
        <f t="shared" si="2"/>
        <v>14.03</v>
      </c>
    </row>
    <row r="66" spans="1:7" x14ac:dyDescent="0.25">
      <c r="A66" s="159" t="s">
        <v>189</v>
      </c>
      <c r="B66" s="160" t="s">
        <v>165</v>
      </c>
      <c r="C66" s="160">
        <v>2</v>
      </c>
      <c r="D66" s="166">
        <v>71.17</v>
      </c>
      <c r="E66" s="86">
        <f t="shared" si="2"/>
        <v>142.34</v>
      </c>
    </row>
    <row r="67" spans="1:7" x14ac:dyDescent="0.25">
      <c r="A67" s="159" t="s">
        <v>188</v>
      </c>
      <c r="B67" s="160" t="s">
        <v>167</v>
      </c>
      <c r="C67" s="160">
        <v>2</v>
      </c>
      <c r="D67" s="166">
        <v>125.45</v>
      </c>
      <c r="E67" s="86">
        <f t="shared" si="2"/>
        <v>250.9</v>
      </c>
    </row>
    <row r="68" spans="1:7" ht="15.75" thickBot="1" x14ac:dyDescent="0.3">
      <c r="A68" s="159" t="s">
        <v>187</v>
      </c>
      <c r="B68" s="160" t="s">
        <v>165</v>
      </c>
      <c r="C68" s="160">
        <v>2</v>
      </c>
      <c r="D68" s="166">
        <v>59.72</v>
      </c>
      <c r="E68" s="86">
        <f t="shared" si="2"/>
        <v>119.44</v>
      </c>
    </row>
    <row r="69" spans="1:7" ht="15.75" thickBot="1" x14ac:dyDescent="0.3">
      <c r="A69" s="518" t="s">
        <v>168</v>
      </c>
      <c r="B69" s="519"/>
      <c r="C69" s="519"/>
      <c r="D69" s="519"/>
      <c r="E69" s="245">
        <f>SUM(E63:E68)</f>
        <v>657.06999999999994</v>
      </c>
      <c r="F69" s="352">
        <f>E69/12</f>
        <v>54.755833333333328</v>
      </c>
      <c r="G69" s="353" t="s">
        <v>301</v>
      </c>
    </row>
    <row r="70" spans="1:7" x14ac:dyDescent="0.25">
      <c r="A70" s="531"/>
      <c r="B70" s="531"/>
      <c r="C70" s="531"/>
      <c r="D70" s="531"/>
      <c r="E70" s="531"/>
    </row>
    <row r="71" spans="1:7" ht="15.75" thickBot="1" x14ac:dyDescent="0.3">
      <c r="A71" s="539"/>
      <c r="B71" s="539"/>
      <c r="C71" s="539"/>
      <c r="D71" s="539"/>
      <c r="E71" s="539"/>
    </row>
    <row r="72" spans="1:7" ht="15.75" thickBot="1" x14ac:dyDescent="0.3">
      <c r="A72" s="535" t="s">
        <v>203</v>
      </c>
      <c r="B72" s="536"/>
      <c r="C72" s="536"/>
      <c r="D72" s="536"/>
      <c r="E72" s="537"/>
    </row>
    <row r="73" spans="1:7" ht="15.75" thickBot="1" x14ac:dyDescent="0.3">
      <c r="A73" s="518" t="s">
        <v>296</v>
      </c>
      <c r="B73" s="519"/>
      <c r="C73" s="519"/>
      <c r="D73" s="519"/>
      <c r="E73" s="520"/>
    </row>
    <row r="74" spans="1:7" x14ac:dyDescent="0.25">
      <c r="A74" s="527" t="s">
        <v>1</v>
      </c>
      <c r="B74" s="529" t="s">
        <v>165</v>
      </c>
      <c r="C74" s="529" t="s">
        <v>124</v>
      </c>
      <c r="D74" s="529" t="s">
        <v>166</v>
      </c>
      <c r="E74" s="525" t="s">
        <v>23</v>
      </c>
    </row>
    <row r="75" spans="1:7" x14ac:dyDescent="0.25">
      <c r="A75" s="528"/>
      <c r="B75" s="530"/>
      <c r="C75" s="530"/>
      <c r="D75" s="530"/>
      <c r="E75" s="526"/>
    </row>
    <row r="76" spans="1:7" x14ac:dyDescent="0.25">
      <c r="A76" s="359" t="s">
        <v>215</v>
      </c>
      <c r="B76" s="358" t="s">
        <v>304</v>
      </c>
      <c r="C76" s="160">
        <v>1</v>
      </c>
      <c r="D76" s="166">
        <v>30</v>
      </c>
      <c r="E76" s="86">
        <f t="shared" ref="E76:E81" si="3">D76*C76</f>
        <v>30</v>
      </c>
    </row>
    <row r="77" spans="1:7" x14ac:dyDescent="0.25">
      <c r="A77" s="159" t="s">
        <v>191</v>
      </c>
      <c r="B77" s="160" t="s">
        <v>165</v>
      </c>
      <c r="C77" s="160">
        <v>2</v>
      </c>
      <c r="D77" s="166">
        <v>50.18</v>
      </c>
      <c r="E77" s="86">
        <f t="shared" si="3"/>
        <v>100.36</v>
      </c>
    </row>
    <row r="78" spans="1:7" x14ac:dyDescent="0.25">
      <c r="A78" s="159" t="s">
        <v>190</v>
      </c>
      <c r="B78" s="160" t="s">
        <v>165</v>
      </c>
      <c r="C78" s="160">
        <v>1</v>
      </c>
      <c r="D78" s="166">
        <v>14.03</v>
      </c>
      <c r="E78" s="86">
        <f t="shared" si="3"/>
        <v>14.03</v>
      </c>
    </row>
    <row r="79" spans="1:7" x14ac:dyDescent="0.25">
      <c r="A79" s="159" t="s">
        <v>189</v>
      </c>
      <c r="B79" s="160" t="s">
        <v>165</v>
      </c>
      <c r="C79" s="160">
        <v>2</v>
      </c>
      <c r="D79" s="166">
        <v>71.17</v>
      </c>
      <c r="E79" s="86">
        <f t="shared" si="3"/>
        <v>142.34</v>
      </c>
    </row>
    <row r="80" spans="1:7" x14ac:dyDescent="0.25">
      <c r="A80" s="159" t="s">
        <v>188</v>
      </c>
      <c r="B80" s="160" t="s">
        <v>167</v>
      </c>
      <c r="C80" s="160">
        <v>2</v>
      </c>
      <c r="D80" s="166">
        <v>125.45</v>
      </c>
      <c r="E80" s="86">
        <f t="shared" si="3"/>
        <v>250.9</v>
      </c>
    </row>
    <row r="81" spans="1:7" ht="15.75" thickBot="1" x14ac:dyDescent="0.3">
      <c r="A81" s="159" t="s">
        <v>187</v>
      </c>
      <c r="B81" s="160" t="s">
        <v>165</v>
      </c>
      <c r="C81" s="160">
        <v>2</v>
      </c>
      <c r="D81" s="166">
        <v>59.72</v>
      </c>
      <c r="E81" s="86">
        <f t="shared" si="3"/>
        <v>119.44</v>
      </c>
    </row>
    <row r="82" spans="1:7" ht="15.75" thickBot="1" x14ac:dyDescent="0.3">
      <c r="A82" s="518" t="s">
        <v>168</v>
      </c>
      <c r="B82" s="519"/>
      <c r="C82" s="519"/>
      <c r="D82" s="519"/>
      <c r="E82" s="245">
        <f>SUM(E76:E81)</f>
        <v>657.06999999999994</v>
      </c>
      <c r="F82" s="352">
        <f>E82/12</f>
        <v>54.755833333333328</v>
      </c>
      <c r="G82" s="353" t="s">
        <v>301</v>
      </c>
    </row>
    <row r="83" spans="1:7" x14ac:dyDescent="0.25">
      <c r="A83" s="531"/>
      <c r="B83" s="531"/>
      <c r="C83" s="531"/>
      <c r="D83" s="531"/>
      <c r="E83" s="531"/>
    </row>
    <row r="84" spans="1:7" ht="15.75" thickBot="1" x14ac:dyDescent="0.3">
      <c r="A84" s="539"/>
      <c r="B84" s="539"/>
      <c r="C84" s="539"/>
      <c r="D84" s="539"/>
      <c r="E84" s="539"/>
    </row>
    <row r="85" spans="1:7" ht="15.75" thickBot="1" x14ac:dyDescent="0.3">
      <c r="A85" s="535" t="s">
        <v>203</v>
      </c>
      <c r="B85" s="536"/>
      <c r="C85" s="536"/>
      <c r="D85" s="536"/>
      <c r="E85" s="537"/>
    </row>
    <row r="86" spans="1:7" ht="15.75" thickBot="1" x14ac:dyDescent="0.3">
      <c r="A86" s="518" t="s">
        <v>267</v>
      </c>
      <c r="B86" s="519"/>
      <c r="C86" s="519"/>
      <c r="D86" s="519"/>
      <c r="E86" s="520"/>
    </row>
    <row r="87" spans="1:7" x14ac:dyDescent="0.25">
      <c r="A87" s="527" t="s">
        <v>1</v>
      </c>
      <c r="B87" s="529" t="s">
        <v>165</v>
      </c>
      <c r="C87" s="529" t="s">
        <v>124</v>
      </c>
      <c r="D87" s="529" t="s">
        <v>166</v>
      </c>
      <c r="E87" s="525" t="s">
        <v>23</v>
      </c>
    </row>
    <row r="88" spans="1:7" x14ac:dyDescent="0.25">
      <c r="A88" s="528"/>
      <c r="B88" s="530"/>
      <c r="C88" s="530"/>
      <c r="D88" s="530"/>
      <c r="E88" s="526"/>
    </row>
    <row r="89" spans="1:7" x14ac:dyDescent="0.25">
      <c r="A89" s="359" t="s">
        <v>215</v>
      </c>
      <c r="B89" s="358" t="s">
        <v>304</v>
      </c>
      <c r="C89" s="358">
        <v>2</v>
      </c>
      <c r="D89" s="166">
        <v>30</v>
      </c>
      <c r="E89" s="357">
        <f t="shared" ref="E89:E94" si="4">D89*C89</f>
        <v>60</v>
      </c>
    </row>
    <row r="90" spans="1:7" x14ac:dyDescent="0.25">
      <c r="A90" s="159" t="s">
        <v>191</v>
      </c>
      <c r="B90" s="160" t="s">
        <v>165</v>
      </c>
      <c r="C90" s="160">
        <v>2</v>
      </c>
      <c r="D90" s="166">
        <v>50.18</v>
      </c>
      <c r="E90" s="86">
        <f t="shared" si="4"/>
        <v>100.36</v>
      </c>
    </row>
    <row r="91" spans="1:7" x14ac:dyDescent="0.25">
      <c r="A91" s="159" t="s">
        <v>190</v>
      </c>
      <c r="B91" s="160" t="s">
        <v>165</v>
      </c>
      <c r="C91" s="160">
        <v>1</v>
      </c>
      <c r="D91" s="166">
        <v>14.03</v>
      </c>
      <c r="E91" s="86">
        <f t="shared" si="4"/>
        <v>14.03</v>
      </c>
    </row>
    <row r="92" spans="1:7" x14ac:dyDescent="0.25">
      <c r="A92" s="159" t="s">
        <v>189</v>
      </c>
      <c r="B92" s="160" t="s">
        <v>165</v>
      </c>
      <c r="C92" s="160">
        <v>2</v>
      </c>
      <c r="D92" s="166">
        <v>71.17</v>
      </c>
      <c r="E92" s="86">
        <f t="shared" si="4"/>
        <v>142.34</v>
      </c>
    </row>
    <row r="93" spans="1:7" x14ac:dyDescent="0.25">
      <c r="A93" s="159" t="s">
        <v>188</v>
      </c>
      <c r="B93" s="160" t="s">
        <v>167</v>
      </c>
      <c r="C93" s="160">
        <v>2</v>
      </c>
      <c r="D93" s="166">
        <v>125.45</v>
      </c>
      <c r="E93" s="86">
        <f t="shared" si="4"/>
        <v>250.9</v>
      </c>
    </row>
    <row r="94" spans="1:7" ht="15.75" thickBot="1" x14ac:dyDescent="0.3">
      <c r="A94" s="159" t="s">
        <v>187</v>
      </c>
      <c r="B94" s="160" t="s">
        <v>165</v>
      </c>
      <c r="C94" s="160">
        <v>2</v>
      </c>
      <c r="D94" s="166">
        <v>59.72</v>
      </c>
      <c r="E94" s="86">
        <f t="shared" si="4"/>
        <v>119.44</v>
      </c>
    </row>
    <row r="95" spans="1:7" ht="15.75" thickBot="1" x14ac:dyDescent="0.3">
      <c r="A95" s="518" t="s">
        <v>168</v>
      </c>
      <c r="B95" s="519"/>
      <c r="C95" s="519"/>
      <c r="D95" s="519"/>
      <c r="E95" s="245">
        <f>SUM(E89:E94)</f>
        <v>687.06999999999994</v>
      </c>
      <c r="F95" s="352">
        <f>E95/12</f>
        <v>57.255833333333328</v>
      </c>
      <c r="G95" s="353" t="s">
        <v>301</v>
      </c>
    </row>
    <row r="96" spans="1:7" x14ac:dyDescent="0.25">
      <c r="A96" s="531"/>
      <c r="B96" s="531"/>
      <c r="C96" s="531"/>
      <c r="D96" s="531"/>
      <c r="E96" s="531"/>
    </row>
    <row r="97" spans="1:7" ht="15.75" thickBot="1" x14ac:dyDescent="0.3">
      <c r="A97" s="539"/>
      <c r="B97" s="539"/>
      <c r="C97" s="539"/>
      <c r="D97" s="539"/>
      <c r="E97" s="539"/>
    </row>
    <row r="98" spans="1:7" ht="15.75" thickBot="1" x14ac:dyDescent="0.3">
      <c r="A98" s="535" t="s">
        <v>203</v>
      </c>
      <c r="B98" s="536"/>
      <c r="C98" s="536"/>
      <c r="D98" s="536"/>
      <c r="E98" s="537"/>
    </row>
    <row r="99" spans="1:7" ht="15.75" thickBot="1" x14ac:dyDescent="0.3">
      <c r="A99" s="518" t="s">
        <v>268</v>
      </c>
      <c r="B99" s="519"/>
      <c r="C99" s="519"/>
      <c r="D99" s="519"/>
      <c r="E99" s="520"/>
    </row>
    <row r="100" spans="1:7" x14ac:dyDescent="0.25">
      <c r="A100" s="527" t="s">
        <v>1</v>
      </c>
      <c r="B100" s="529" t="s">
        <v>165</v>
      </c>
      <c r="C100" s="529" t="s">
        <v>124</v>
      </c>
      <c r="D100" s="529" t="s">
        <v>166</v>
      </c>
      <c r="E100" s="525" t="s">
        <v>23</v>
      </c>
    </row>
    <row r="101" spans="1:7" x14ac:dyDescent="0.25">
      <c r="A101" s="528"/>
      <c r="B101" s="530"/>
      <c r="C101" s="530"/>
      <c r="D101" s="530"/>
      <c r="E101" s="526"/>
    </row>
    <row r="102" spans="1:7" x14ac:dyDescent="0.25">
      <c r="A102" s="359" t="s">
        <v>215</v>
      </c>
      <c r="B102" s="358" t="s">
        <v>304</v>
      </c>
      <c r="C102" s="160">
        <v>2</v>
      </c>
      <c r="D102" s="166">
        <v>30</v>
      </c>
      <c r="E102" s="86">
        <f t="shared" ref="E102:E107" si="5">D102*C102</f>
        <v>60</v>
      </c>
    </row>
    <row r="103" spans="1:7" x14ac:dyDescent="0.25">
      <c r="A103" s="159" t="s">
        <v>191</v>
      </c>
      <c r="B103" s="160" t="s">
        <v>165</v>
      </c>
      <c r="C103" s="160">
        <v>2</v>
      </c>
      <c r="D103" s="166">
        <v>50.18</v>
      </c>
      <c r="E103" s="86">
        <f t="shared" si="5"/>
        <v>100.36</v>
      </c>
    </row>
    <row r="104" spans="1:7" x14ac:dyDescent="0.25">
      <c r="A104" s="159" t="s">
        <v>190</v>
      </c>
      <c r="B104" s="160" t="s">
        <v>165</v>
      </c>
      <c r="C104" s="160">
        <v>1</v>
      </c>
      <c r="D104" s="166">
        <v>14.03</v>
      </c>
      <c r="E104" s="86">
        <f t="shared" si="5"/>
        <v>14.03</v>
      </c>
    </row>
    <row r="105" spans="1:7" x14ac:dyDescent="0.25">
      <c r="A105" s="159" t="s">
        <v>189</v>
      </c>
      <c r="B105" s="160" t="s">
        <v>165</v>
      </c>
      <c r="C105" s="160">
        <v>2</v>
      </c>
      <c r="D105" s="166">
        <v>71.17</v>
      </c>
      <c r="E105" s="86">
        <f t="shared" si="5"/>
        <v>142.34</v>
      </c>
    </row>
    <row r="106" spans="1:7" x14ac:dyDescent="0.25">
      <c r="A106" s="159" t="s">
        <v>188</v>
      </c>
      <c r="B106" s="160" t="s">
        <v>167</v>
      </c>
      <c r="C106" s="160">
        <v>2</v>
      </c>
      <c r="D106" s="166">
        <v>125.45</v>
      </c>
      <c r="E106" s="86">
        <f t="shared" si="5"/>
        <v>250.9</v>
      </c>
    </row>
    <row r="107" spans="1:7" ht="15.75" thickBot="1" x14ac:dyDescent="0.3">
      <c r="A107" s="159" t="s">
        <v>187</v>
      </c>
      <c r="B107" s="160" t="s">
        <v>165</v>
      </c>
      <c r="C107" s="160">
        <v>2</v>
      </c>
      <c r="D107" s="166">
        <v>59.72</v>
      </c>
      <c r="E107" s="86">
        <f t="shared" si="5"/>
        <v>119.44</v>
      </c>
    </row>
    <row r="108" spans="1:7" ht="15.75" thickBot="1" x14ac:dyDescent="0.3">
      <c r="A108" s="518" t="s">
        <v>168</v>
      </c>
      <c r="B108" s="519"/>
      <c r="C108" s="519"/>
      <c r="D108" s="519"/>
      <c r="E108" s="245">
        <f>SUM(E102:E107)</f>
        <v>687.06999999999994</v>
      </c>
      <c r="F108" s="352">
        <f>E108/12</f>
        <v>57.255833333333328</v>
      </c>
      <c r="G108" s="353" t="s">
        <v>301</v>
      </c>
    </row>
    <row r="109" spans="1:7" x14ac:dyDescent="0.25">
      <c r="A109" s="531"/>
      <c r="B109" s="531"/>
      <c r="C109" s="531"/>
      <c r="D109" s="531"/>
      <c r="E109" s="531"/>
    </row>
    <row r="110" spans="1:7" ht="15.75" thickBot="1" x14ac:dyDescent="0.3">
      <c r="A110" s="539"/>
      <c r="B110" s="539"/>
      <c r="C110" s="539"/>
      <c r="D110" s="539"/>
      <c r="E110" s="539"/>
    </row>
    <row r="111" spans="1:7" ht="15.75" thickBot="1" x14ac:dyDescent="0.3">
      <c r="A111" s="535" t="s">
        <v>203</v>
      </c>
      <c r="B111" s="536"/>
      <c r="C111" s="536"/>
      <c r="D111" s="536"/>
      <c r="E111" s="537"/>
    </row>
    <row r="112" spans="1:7" ht="15.75" thickBot="1" x14ac:dyDescent="0.3">
      <c r="A112" s="518" t="s">
        <v>269</v>
      </c>
      <c r="B112" s="519"/>
      <c r="C112" s="519"/>
      <c r="D112" s="519"/>
      <c r="E112" s="520"/>
    </row>
    <row r="113" spans="1:7" x14ac:dyDescent="0.25">
      <c r="A113" s="527" t="s">
        <v>1</v>
      </c>
      <c r="B113" s="529" t="s">
        <v>165</v>
      </c>
      <c r="C113" s="529" t="s">
        <v>124</v>
      </c>
      <c r="D113" s="529" t="s">
        <v>166</v>
      </c>
      <c r="E113" s="525" t="s">
        <v>23</v>
      </c>
    </row>
    <row r="114" spans="1:7" x14ac:dyDescent="0.25">
      <c r="A114" s="528"/>
      <c r="B114" s="530"/>
      <c r="C114" s="530"/>
      <c r="D114" s="530"/>
      <c r="E114" s="526"/>
    </row>
    <row r="115" spans="1:7" x14ac:dyDescent="0.25">
      <c r="A115" s="359" t="s">
        <v>215</v>
      </c>
      <c r="B115" s="358" t="s">
        <v>304</v>
      </c>
      <c r="C115" s="160">
        <v>2</v>
      </c>
      <c r="D115" s="166">
        <v>30</v>
      </c>
      <c r="E115" s="86">
        <f t="shared" ref="E115:E120" si="6">D115*C115</f>
        <v>60</v>
      </c>
    </row>
    <row r="116" spans="1:7" x14ac:dyDescent="0.25">
      <c r="A116" s="159" t="s">
        <v>191</v>
      </c>
      <c r="B116" s="160" t="s">
        <v>165</v>
      </c>
      <c r="C116" s="160">
        <v>2</v>
      </c>
      <c r="D116" s="166">
        <v>50.18</v>
      </c>
      <c r="E116" s="86">
        <f t="shared" si="6"/>
        <v>100.36</v>
      </c>
    </row>
    <row r="117" spans="1:7" x14ac:dyDescent="0.25">
      <c r="A117" s="159" t="s">
        <v>190</v>
      </c>
      <c r="B117" s="160" t="s">
        <v>165</v>
      </c>
      <c r="C117" s="160">
        <v>1</v>
      </c>
      <c r="D117" s="166">
        <v>14.03</v>
      </c>
      <c r="E117" s="86">
        <f t="shared" si="6"/>
        <v>14.03</v>
      </c>
    </row>
    <row r="118" spans="1:7" x14ac:dyDescent="0.25">
      <c r="A118" s="159" t="s">
        <v>189</v>
      </c>
      <c r="B118" s="160" t="s">
        <v>165</v>
      </c>
      <c r="C118" s="160">
        <v>2</v>
      </c>
      <c r="D118" s="166">
        <v>71.17</v>
      </c>
      <c r="E118" s="86">
        <f t="shared" si="6"/>
        <v>142.34</v>
      </c>
    </row>
    <row r="119" spans="1:7" x14ac:dyDescent="0.25">
      <c r="A119" s="159" t="s">
        <v>188</v>
      </c>
      <c r="B119" s="160" t="s">
        <v>167</v>
      </c>
      <c r="C119" s="160">
        <v>2</v>
      </c>
      <c r="D119" s="166">
        <v>125.45</v>
      </c>
      <c r="E119" s="86">
        <f t="shared" si="6"/>
        <v>250.9</v>
      </c>
    </row>
    <row r="120" spans="1:7" ht="15.75" thickBot="1" x14ac:dyDescent="0.3">
      <c r="A120" s="159" t="s">
        <v>187</v>
      </c>
      <c r="B120" s="160" t="s">
        <v>165</v>
      </c>
      <c r="C120" s="160">
        <v>2</v>
      </c>
      <c r="D120" s="166">
        <v>59.72</v>
      </c>
      <c r="E120" s="86">
        <f t="shared" si="6"/>
        <v>119.44</v>
      </c>
    </row>
    <row r="121" spans="1:7" ht="15.75" thickBot="1" x14ac:dyDescent="0.3">
      <c r="A121" s="518" t="s">
        <v>168</v>
      </c>
      <c r="B121" s="519"/>
      <c r="C121" s="519"/>
      <c r="D121" s="519"/>
      <c r="E121" s="245">
        <f>SUM(E115:E120)</f>
        <v>687.06999999999994</v>
      </c>
      <c r="F121" s="352">
        <f>E121/12</f>
        <v>57.255833333333328</v>
      </c>
      <c r="G121" s="353" t="s">
        <v>301</v>
      </c>
    </row>
    <row r="122" spans="1:7" x14ac:dyDescent="0.25">
      <c r="A122" s="531"/>
      <c r="B122" s="531"/>
      <c r="C122" s="531"/>
      <c r="D122" s="531"/>
      <c r="E122" s="531"/>
    </row>
    <row r="123" spans="1:7" ht="15.75" thickBot="1" x14ac:dyDescent="0.3">
      <c r="A123" s="539"/>
      <c r="B123" s="539"/>
      <c r="C123" s="539"/>
      <c r="D123" s="539"/>
      <c r="E123" s="539"/>
    </row>
    <row r="124" spans="1:7" ht="15.75" thickBot="1" x14ac:dyDescent="0.3">
      <c r="A124" s="535" t="s">
        <v>203</v>
      </c>
      <c r="B124" s="536"/>
      <c r="C124" s="536"/>
      <c r="D124" s="536"/>
      <c r="E124" s="537"/>
    </row>
    <row r="125" spans="1:7" ht="15.75" thickBot="1" x14ac:dyDescent="0.3">
      <c r="A125" s="518" t="s">
        <v>270</v>
      </c>
      <c r="B125" s="519"/>
      <c r="C125" s="519"/>
      <c r="D125" s="519"/>
      <c r="E125" s="520"/>
    </row>
    <row r="126" spans="1:7" x14ac:dyDescent="0.25">
      <c r="A126" s="527" t="s">
        <v>1</v>
      </c>
      <c r="B126" s="529" t="s">
        <v>165</v>
      </c>
      <c r="C126" s="529" t="s">
        <v>124</v>
      </c>
      <c r="D126" s="529" t="s">
        <v>166</v>
      </c>
      <c r="E126" s="525" t="s">
        <v>23</v>
      </c>
    </row>
    <row r="127" spans="1:7" x14ac:dyDescent="0.25">
      <c r="A127" s="528"/>
      <c r="B127" s="530"/>
      <c r="C127" s="530"/>
      <c r="D127" s="530"/>
      <c r="E127" s="526"/>
    </row>
    <row r="128" spans="1:7" x14ac:dyDescent="0.25">
      <c r="A128" s="359" t="s">
        <v>215</v>
      </c>
      <c r="B128" s="358" t="s">
        <v>304</v>
      </c>
      <c r="C128" s="160">
        <v>1</v>
      </c>
      <c r="D128" s="166">
        <v>30</v>
      </c>
      <c r="E128" s="86">
        <f t="shared" ref="E128:E133" si="7">D128*C128</f>
        <v>30</v>
      </c>
    </row>
    <row r="129" spans="1:7" x14ac:dyDescent="0.25">
      <c r="A129" s="159" t="s">
        <v>191</v>
      </c>
      <c r="B129" s="160" t="s">
        <v>165</v>
      </c>
      <c r="C129" s="160">
        <v>2</v>
      </c>
      <c r="D129" s="166">
        <v>50.18</v>
      </c>
      <c r="E129" s="86">
        <f t="shared" si="7"/>
        <v>100.36</v>
      </c>
    </row>
    <row r="130" spans="1:7" x14ac:dyDescent="0.25">
      <c r="A130" s="159" t="s">
        <v>190</v>
      </c>
      <c r="B130" s="160" t="s">
        <v>165</v>
      </c>
      <c r="C130" s="160">
        <v>1</v>
      </c>
      <c r="D130" s="166">
        <v>14.03</v>
      </c>
      <c r="E130" s="86">
        <f t="shared" si="7"/>
        <v>14.03</v>
      </c>
    </row>
    <row r="131" spans="1:7" x14ac:dyDescent="0.25">
      <c r="A131" s="159" t="s">
        <v>189</v>
      </c>
      <c r="B131" s="160" t="s">
        <v>165</v>
      </c>
      <c r="C131" s="160">
        <v>2</v>
      </c>
      <c r="D131" s="166">
        <v>71.17</v>
      </c>
      <c r="E131" s="86">
        <f t="shared" si="7"/>
        <v>142.34</v>
      </c>
    </row>
    <row r="132" spans="1:7" x14ac:dyDescent="0.25">
      <c r="A132" s="159" t="s">
        <v>188</v>
      </c>
      <c r="B132" s="160" t="s">
        <v>167</v>
      </c>
      <c r="C132" s="160">
        <v>2</v>
      </c>
      <c r="D132" s="166">
        <v>125.45</v>
      </c>
      <c r="E132" s="86">
        <f t="shared" si="7"/>
        <v>250.9</v>
      </c>
    </row>
    <row r="133" spans="1:7" ht="15.75" thickBot="1" x14ac:dyDescent="0.3">
      <c r="A133" s="159" t="s">
        <v>187</v>
      </c>
      <c r="B133" s="160" t="s">
        <v>165</v>
      </c>
      <c r="C133" s="160">
        <v>2</v>
      </c>
      <c r="D133" s="166">
        <v>59.72</v>
      </c>
      <c r="E133" s="86">
        <f t="shared" si="7"/>
        <v>119.44</v>
      </c>
    </row>
    <row r="134" spans="1:7" ht="15.75" thickBot="1" x14ac:dyDescent="0.3">
      <c r="A134" s="518" t="s">
        <v>168</v>
      </c>
      <c r="B134" s="519"/>
      <c r="C134" s="519"/>
      <c r="D134" s="519"/>
      <c r="E134" s="245">
        <f>SUM(E128:E133)</f>
        <v>657.06999999999994</v>
      </c>
      <c r="F134" s="352">
        <f>E134/12</f>
        <v>54.755833333333328</v>
      </c>
      <c r="G134" s="353" t="s">
        <v>301</v>
      </c>
    </row>
    <row r="135" spans="1:7" x14ac:dyDescent="0.25">
      <c r="A135" s="531"/>
      <c r="B135" s="531"/>
      <c r="C135" s="531"/>
      <c r="D135" s="531"/>
      <c r="E135" s="531"/>
    </row>
    <row r="136" spans="1:7" ht="15.75" thickBot="1" x14ac:dyDescent="0.3">
      <c r="A136" s="539"/>
      <c r="B136" s="539"/>
      <c r="C136" s="539"/>
      <c r="D136" s="539"/>
      <c r="E136" s="539"/>
    </row>
    <row r="137" spans="1:7" ht="15.75" thickBot="1" x14ac:dyDescent="0.3">
      <c r="A137" s="535" t="s">
        <v>203</v>
      </c>
      <c r="B137" s="536"/>
      <c r="C137" s="536"/>
      <c r="D137" s="536"/>
      <c r="E137" s="537"/>
    </row>
    <row r="138" spans="1:7" ht="15.75" thickBot="1" x14ac:dyDescent="0.3">
      <c r="A138" s="518" t="s">
        <v>271</v>
      </c>
      <c r="B138" s="519"/>
      <c r="C138" s="519"/>
      <c r="D138" s="519"/>
      <c r="E138" s="520"/>
    </row>
    <row r="139" spans="1:7" x14ac:dyDescent="0.25">
      <c r="A139" s="527" t="s">
        <v>1</v>
      </c>
      <c r="B139" s="529" t="s">
        <v>165</v>
      </c>
      <c r="C139" s="529" t="s">
        <v>124</v>
      </c>
      <c r="D139" s="529" t="s">
        <v>166</v>
      </c>
      <c r="E139" s="525" t="s">
        <v>23</v>
      </c>
    </row>
    <row r="140" spans="1:7" x14ac:dyDescent="0.25">
      <c r="A140" s="528"/>
      <c r="B140" s="530"/>
      <c r="C140" s="530"/>
      <c r="D140" s="530"/>
      <c r="E140" s="526"/>
    </row>
    <row r="141" spans="1:7" x14ac:dyDescent="0.25">
      <c r="A141" s="159" t="s">
        <v>191</v>
      </c>
      <c r="B141" s="160" t="s">
        <v>165</v>
      </c>
      <c r="C141" s="160">
        <v>2</v>
      </c>
      <c r="D141" s="166">
        <v>50.18</v>
      </c>
      <c r="E141" s="86">
        <f>D141*C141</f>
        <v>100.36</v>
      </c>
    </row>
    <row r="142" spans="1:7" x14ac:dyDescent="0.25">
      <c r="A142" s="159" t="s">
        <v>190</v>
      </c>
      <c r="B142" s="160" t="s">
        <v>165</v>
      </c>
      <c r="C142" s="160">
        <v>1</v>
      </c>
      <c r="D142" s="166">
        <v>14.03</v>
      </c>
      <c r="E142" s="86">
        <f>D142*C142</f>
        <v>14.03</v>
      </c>
    </row>
    <row r="143" spans="1:7" x14ac:dyDescent="0.25">
      <c r="A143" s="159" t="s">
        <v>189</v>
      </c>
      <c r="B143" s="160" t="s">
        <v>165</v>
      </c>
      <c r="C143" s="160">
        <v>2</v>
      </c>
      <c r="D143" s="166">
        <v>71.17</v>
      </c>
      <c r="E143" s="86">
        <f>D143*C143</f>
        <v>142.34</v>
      </c>
    </row>
    <row r="144" spans="1:7" x14ac:dyDescent="0.25">
      <c r="A144" s="159" t="s">
        <v>188</v>
      </c>
      <c r="B144" s="160" t="s">
        <v>167</v>
      </c>
      <c r="C144" s="160">
        <v>2</v>
      </c>
      <c r="D144" s="166">
        <v>125.45</v>
      </c>
      <c r="E144" s="86">
        <f>D144*C144</f>
        <v>250.9</v>
      </c>
    </row>
    <row r="145" spans="1:7" ht="15.75" thickBot="1" x14ac:dyDescent="0.3">
      <c r="A145" s="159" t="s">
        <v>187</v>
      </c>
      <c r="B145" s="160" t="s">
        <v>165</v>
      </c>
      <c r="C145" s="160">
        <v>2</v>
      </c>
      <c r="D145" s="166">
        <v>59.72</v>
      </c>
      <c r="E145" s="86">
        <f>D145*C145</f>
        <v>119.44</v>
      </c>
    </row>
    <row r="146" spans="1:7" ht="15.75" thickBot="1" x14ac:dyDescent="0.3">
      <c r="A146" s="518" t="s">
        <v>168</v>
      </c>
      <c r="B146" s="519"/>
      <c r="C146" s="519"/>
      <c r="D146" s="519"/>
      <c r="E146" s="245">
        <f>SUM(E141:E145)</f>
        <v>627.06999999999994</v>
      </c>
      <c r="F146" s="352">
        <f>E146/12</f>
        <v>52.255833333333328</v>
      </c>
      <c r="G146" s="353" t="s">
        <v>301</v>
      </c>
    </row>
    <row r="147" spans="1:7" x14ac:dyDescent="0.25">
      <c r="A147" s="531"/>
      <c r="B147" s="531"/>
      <c r="C147" s="531"/>
      <c r="D147" s="531"/>
      <c r="E147" s="531"/>
    </row>
    <row r="148" spans="1:7" ht="15.75" thickBot="1" x14ac:dyDescent="0.3">
      <c r="A148" s="539"/>
      <c r="B148" s="539"/>
      <c r="C148" s="539"/>
      <c r="D148" s="539"/>
      <c r="E148" s="539"/>
    </row>
    <row r="149" spans="1:7" ht="15.75" thickBot="1" x14ac:dyDescent="0.3">
      <c r="A149" s="535" t="s">
        <v>203</v>
      </c>
      <c r="B149" s="536"/>
      <c r="C149" s="536"/>
      <c r="D149" s="536"/>
      <c r="E149" s="537"/>
    </row>
    <row r="150" spans="1:7" ht="15.75" thickBot="1" x14ac:dyDescent="0.3">
      <c r="A150" s="518" t="s">
        <v>272</v>
      </c>
      <c r="B150" s="519"/>
      <c r="C150" s="519"/>
      <c r="D150" s="519"/>
      <c r="E150" s="520"/>
    </row>
    <row r="151" spans="1:7" x14ac:dyDescent="0.25">
      <c r="A151" s="527" t="s">
        <v>1</v>
      </c>
      <c r="B151" s="529" t="s">
        <v>165</v>
      </c>
      <c r="C151" s="529" t="s">
        <v>124</v>
      </c>
      <c r="D151" s="529" t="s">
        <v>166</v>
      </c>
      <c r="E151" s="525" t="s">
        <v>23</v>
      </c>
    </row>
    <row r="152" spans="1:7" x14ac:dyDescent="0.25">
      <c r="A152" s="528"/>
      <c r="B152" s="530"/>
      <c r="C152" s="530"/>
      <c r="D152" s="530"/>
      <c r="E152" s="526"/>
    </row>
    <row r="153" spans="1:7" x14ac:dyDescent="0.25">
      <c r="A153" s="159" t="s">
        <v>191</v>
      </c>
      <c r="B153" s="160" t="s">
        <v>165</v>
      </c>
      <c r="C153" s="160">
        <v>2</v>
      </c>
      <c r="D153" s="166">
        <v>50.18</v>
      </c>
      <c r="E153" s="86">
        <f>D153*C153</f>
        <v>100.36</v>
      </c>
    </row>
    <row r="154" spans="1:7" x14ac:dyDescent="0.25">
      <c r="A154" s="159" t="s">
        <v>190</v>
      </c>
      <c r="B154" s="160" t="s">
        <v>165</v>
      </c>
      <c r="C154" s="160">
        <v>1</v>
      </c>
      <c r="D154" s="166">
        <v>14.03</v>
      </c>
      <c r="E154" s="86">
        <f>D154*C154</f>
        <v>14.03</v>
      </c>
    </row>
    <row r="155" spans="1:7" x14ac:dyDescent="0.25">
      <c r="A155" s="159" t="s">
        <v>189</v>
      </c>
      <c r="B155" s="160" t="s">
        <v>165</v>
      </c>
      <c r="C155" s="160">
        <v>2</v>
      </c>
      <c r="D155" s="166">
        <v>71.17</v>
      </c>
      <c r="E155" s="86">
        <f>D155*C155</f>
        <v>142.34</v>
      </c>
    </row>
    <row r="156" spans="1:7" x14ac:dyDescent="0.25">
      <c r="A156" s="159" t="s">
        <v>188</v>
      </c>
      <c r="B156" s="160" t="s">
        <v>167</v>
      </c>
      <c r="C156" s="160">
        <v>2</v>
      </c>
      <c r="D156" s="166">
        <v>125.45</v>
      </c>
      <c r="E156" s="86">
        <f>D156*C156</f>
        <v>250.9</v>
      </c>
    </row>
    <row r="157" spans="1:7" ht="15.75" thickBot="1" x14ac:dyDescent="0.3">
      <c r="A157" s="159" t="s">
        <v>187</v>
      </c>
      <c r="B157" s="160" t="s">
        <v>165</v>
      </c>
      <c r="C157" s="160">
        <v>2</v>
      </c>
      <c r="D157" s="166">
        <v>59.72</v>
      </c>
      <c r="E157" s="86">
        <f>D157*C157</f>
        <v>119.44</v>
      </c>
    </row>
    <row r="158" spans="1:7" ht="15.75" thickBot="1" x14ac:dyDescent="0.3">
      <c r="A158" s="518" t="s">
        <v>168</v>
      </c>
      <c r="B158" s="519"/>
      <c r="C158" s="519"/>
      <c r="D158" s="519"/>
      <c r="E158" s="245">
        <f>SUM(E153:E157)</f>
        <v>627.06999999999994</v>
      </c>
      <c r="F158" s="352">
        <f>E158/12</f>
        <v>52.255833333333328</v>
      </c>
      <c r="G158" s="353" t="s">
        <v>301</v>
      </c>
    </row>
    <row r="159" spans="1:7" x14ac:dyDescent="0.25">
      <c r="A159" s="531"/>
      <c r="B159" s="531"/>
      <c r="C159" s="531"/>
      <c r="D159" s="531"/>
      <c r="E159" s="531"/>
    </row>
    <row r="160" spans="1:7" ht="15.75" thickBot="1" x14ac:dyDescent="0.3">
      <c r="A160" s="539"/>
      <c r="B160" s="539"/>
      <c r="C160" s="539"/>
      <c r="D160" s="539"/>
      <c r="E160" s="539"/>
    </row>
    <row r="161" spans="1:7" ht="15.75" thickBot="1" x14ac:dyDescent="0.3">
      <c r="A161" s="535" t="s">
        <v>203</v>
      </c>
      <c r="B161" s="536"/>
      <c r="C161" s="536"/>
      <c r="D161" s="536"/>
      <c r="E161" s="537"/>
    </row>
    <row r="162" spans="1:7" ht="15.75" thickBot="1" x14ac:dyDescent="0.3">
      <c r="A162" s="518" t="s">
        <v>273</v>
      </c>
      <c r="B162" s="519"/>
      <c r="C162" s="519"/>
      <c r="D162" s="519"/>
      <c r="E162" s="520"/>
    </row>
    <row r="163" spans="1:7" x14ac:dyDescent="0.25">
      <c r="A163" s="527" t="s">
        <v>1</v>
      </c>
      <c r="B163" s="529" t="s">
        <v>165</v>
      </c>
      <c r="C163" s="529" t="s">
        <v>124</v>
      </c>
      <c r="D163" s="529" t="s">
        <v>166</v>
      </c>
      <c r="E163" s="525" t="s">
        <v>23</v>
      </c>
    </row>
    <row r="164" spans="1:7" x14ac:dyDescent="0.25">
      <c r="A164" s="528"/>
      <c r="B164" s="530"/>
      <c r="C164" s="530"/>
      <c r="D164" s="530"/>
      <c r="E164" s="526"/>
    </row>
    <row r="165" spans="1:7" x14ac:dyDescent="0.25">
      <c r="A165" s="159" t="s">
        <v>191</v>
      </c>
      <c r="B165" s="160" t="s">
        <v>165</v>
      </c>
      <c r="C165" s="160">
        <v>2</v>
      </c>
      <c r="D165" s="166">
        <v>50.18</v>
      </c>
      <c r="E165" s="86">
        <f>D165*C165</f>
        <v>100.36</v>
      </c>
    </row>
    <row r="166" spans="1:7" x14ac:dyDescent="0.25">
      <c r="A166" s="159" t="s">
        <v>190</v>
      </c>
      <c r="B166" s="160" t="s">
        <v>165</v>
      </c>
      <c r="C166" s="160">
        <v>1</v>
      </c>
      <c r="D166" s="166">
        <v>14.03</v>
      </c>
      <c r="E166" s="86">
        <f>D166*C166</f>
        <v>14.03</v>
      </c>
    </row>
    <row r="167" spans="1:7" x14ac:dyDescent="0.25">
      <c r="A167" s="159" t="s">
        <v>189</v>
      </c>
      <c r="B167" s="160" t="s">
        <v>165</v>
      </c>
      <c r="C167" s="160">
        <v>2</v>
      </c>
      <c r="D167" s="166">
        <v>71.17</v>
      </c>
      <c r="E167" s="86">
        <f>D167*C167</f>
        <v>142.34</v>
      </c>
    </row>
    <row r="168" spans="1:7" x14ac:dyDescent="0.25">
      <c r="A168" s="159" t="s">
        <v>188</v>
      </c>
      <c r="B168" s="160" t="s">
        <v>167</v>
      </c>
      <c r="C168" s="160">
        <v>2</v>
      </c>
      <c r="D168" s="166">
        <v>125.45</v>
      </c>
      <c r="E168" s="86">
        <f>D168*C168</f>
        <v>250.9</v>
      </c>
    </row>
    <row r="169" spans="1:7" ht="15.75" thickBot="1" x14ac:dyDescent="0.3">
      <c r="A169" s="159" t="s">
        <v>187</v>
      </c>
      <c r="B169" s="160" t="s">
        <v>165</v>
      </c>
      <c r="C169" s="160">
        <v>2</v>
      </c>
      <c r="D169" s="166">
        <v>59.72</v>
      </c>
      <c r="E169" s="86">
        <f>D169*C169</f>
        <v>119.44</v>
      </c>
    </row>
    <row r="170" spans="1:7" ht="15.75" thickBot="1" x14ac:dyDescent="0.3">
      <c r="A170" s="518" t="s">
        <v>168</v>
      </c>
      <c r="B170" s="519"/>
      <c r="C170" s="519"/>
      <c r="D170" s="519"/>
      <c r="E170" s="245">
        <f>SUM(E165:E169)</f>
        <v>627.06999999999994</v>
      </c>
      <c r="F170" s="352">
        <f>E170/12</f>
        <v>52.255833333333328</v>
      </c>
      <c r="G170" s="353" t="s">
        <v>301</v>
      </c>
    </row>
    <row r="171" spans="1:7" x14ac:dyDescent="0.25">
      <c r="A171" s="531"/>
      <c r="B171" s="531"/>
      <c r="C171" s="531"/>
      <c r="D171" s="531"/>
      <c r="E171" s="531"/>
    </row>
    <row r="172" spans="1:7" ht="15.75" thickBot="1" x14ac:dyDescent="0.3">
      <c r="A172" s="539"/>
      <c r="B172" s="539"/>
      <c r="C172" s="539"/>
      <c r="D172" s="539"/>
      <c r="E172" s="539"/>
    </row>
    <row r="173" spans="1:7" ht="15.75" thickBot="1" x14ac:dyDescent="0.3">
      <c r="A173" s="535" t="s">
        <v>203</v>
      </c>
      <c r="B173" s="536"/>
      <c r="C173" s="536"/>
      <c r="D173" s="536"/>
      <c r="E173" s="537"/>
    </row>
    <row r="174" spans="1:7" ht="15.75" thickBot="1" x14ac:dyDescent="0.3">
      <c r="A174" s="518" t="s">
        <v>274</v>
      </c>
      <c r="B174" s="519"/>
      <c r="C174" s="519"/>
      <c r="D174" s="519"/>
      <c r="E174" s="520"/>
    </row>
    <row r="175" spans="1:7" x14ac:dyDescent="0.25">
      <c r="A175" s="527" t="s">
        <v>1</v>
      </c>
      <c r="B175" s="529" t="s">
        <v>165</v>
      </c>
      <c r="C175" s="529" t="s">
        <v>124</v>
      </c>
      <c r="D175" s="529" t="s">
        <v>166</v>
      </c>
      <c r="E175" s="525" t="s">
        <v>23</v>
      </c>
    </row>
    <row r="176" spans="1:7" x14ac:dyDescent="0.25">
      <c r="A176" s="528"/>
      <c r="B176" s="530"/>
      <c r="C176" s="530"/>
      <c r="D176" s="530"/>
      <c r="E176" s="526"/>
    </row>
    <row r="177" spans="1:7" x14ac:dyDescent="0.25">
      <c r="A177" s="159" t="s">
        <v>191</v>
      </c>
      <c r="B177" s="160" t="s">
        <v>165</v>
      </c>
      <c r="C177" s="160">
        <v>2</v>
      </c>
      <c r="D177" s="166">
        <v>50.18</v>
      </c>
      <c r="E177" s="86">
        <f>D177*C177</f>
        <v>100.36</v>
      </c>
    </row>
    <row r="178" spans="1:7" x14ac:dyDescent="0.25">
      <c r="A178" s="159" t="s">
        <v>190</v>
      </c>
      <c r="B178" s="160" t="s">
        <v>165</v>
      </c>
      <c r="C178" s="160">
        <v>1</v>
      </c>
      <c r="D178" s="166">
        <v>14.03</v>
      </c>
      <c r="E178" s="86">
        <f>D178*C178</f>
        <v>14.03</v>
      </c>
    </row>
    <row r="179" spans="1:7" x14ac:dyDescent="0.25">
      <c r="A179" s="159" t="s">
        <v>189</v>
      </c>
      <c r="B179" s="160" t="s">
        <v>165</v>
      </c>
      <c r="C179" s="160">
        <v>2</v>
      </c>
      <c r="D179" s="166">
        <v>71.17</v>
      </c>
      <c r="E179" s="86">
        <f>D179*C179</f>
        <v>142.34</v>
      </c>
    </row>
    <row r="180" spans="1:7" x14ac:dyDescent="0.25">
      <c r="A180" s="159" t="s">
        <v>188</v>
      </c>
      <c r="B180" s="160" t="s">
        <v>167</v>
      </c>
      <c r="C180" s="160">
        <v>2</v>
      </c>
      <c r="D180" s="166">
        <v>125.45</v>
      </c>
      <c r="E180" s="86">
        <f>D180*C180</f>
        <v>250.9</v>
      </c>
    </row>
    <row r="181" spans="1:7" ht="15.75" thickBot="1" x14ac:dyDescent="0.3">
      <c r="A181" s="159" t="s">
        <v>187</v>
      </c>
      <c r="B181" s="160" t="s">
        <v>165</v>
      </c>
      <c r="C181" s="160">
        <v>2</v>
      </c>
      <c r="D181" s="166">
        <v>59.72</v>
      </c>
      <c r="E181" s="86">
        <f>D181*C181</f>
        <v>119.44</v>
      </c>
    </row>
    <row r="182" spans="1:7" ht="15.75" thickBot="1" x14ac:dyDescent="0.3">
      <c r="A182" s="518" t="s">
        <v>168</v>
      </c>
      <c r="B182" s="519"/>
      <c r="C182" s="519"/>
      <c r="D182" s="519"/>
      <c r="E182" s="245">
        <f>SUM(E177:E181)</f>
        <v>627.06999999999994</v>
      </c>
      <c r="F182" s="352">
        <f>E182/12</f>
        <v>52.255833333333328</v>
      </c>
      <c r="G182" s="353" t="s">
        <v>301</v>
      </c>
    </row>
    <row r="183" spans="1:7" x14ac:dyDescent="0.25">
      <c r="A183" s="531"/>
      <c r="B183" s="531"/>
      <c r="C183" s="531"/>
      <c r="D183" s="531"/>
      <c r="E183" s="531"/>
    </row>
    <row r="184" spans="1:7" ht="15.75" thickBot="1" x14ac:dyDescent="0.3">
      <c r="A184" s="539"/>
      <c r="B184" s="539"/>
      <c r="C184" s="539"/>
      <c r="D184" s="539"/>
      <c r="E184" s="539"/>
    </row>
    <row r="185" spans="1:7" ht="15.75" thickBot="1" x14ac:dyDescent="0.3">
      <c r="A185" s="535" t="s">
        <v>203</v>
      </c>
      <c r="B185" s="536"/>
      <c r="C185" s="536"/>
      <c r="D185" s="536"/>
      <c r="E185" s="537"/>
    </row>
    <row r="186" spans="1:7" ht="15.75" thickBot="1" x14ac:dyDescent="0.3">
      <c r="A186" s="518" t="s">
        <v>275</v>
      </c>
      <c r="B186" s="519"/>
      <c r="C186" s="519"/>
      <c r="D186" s="519"/>
      <c r="E186" s="520"/>
    </row>
    <row r="187" spans="1:7" x14ac:dyDescent="0.25">
      <c r="A187" s="527" t="s">
        <v>1</v>
      </c>
      <c r="B187" s="529" t="s">
        <v>165</v>
      </c>
      <c r="C187" s="529" t="s">
        <v>124</v>
      </c>
      <c r="D187" s="529" t="s">
        <v>166</v>
      </c>
      <c r="E187" s="525" t="s">
        <v>23</v>
      </c>
    </row>
    <row r="188" spans="1:7" x14ac:dyDescent="0.25">
      <c r="A188" s="528"/>
      <c r="B188" s="530"/>
      <c r="C188" s="530"/>
      <c r="D188" s="530"/>
      <c r="E188" s="526"/>
    </row>
    <row r="189" spans="1:7" x14ac:dyDescent="0.25">
      <c r="A189" s="159" t="s">
        <v>191</v>
      </c>
      <c r="B189" s="160" t="s">
        <v>165</v>
      </c>
      <c r="C189" s="160">
        <v>2</v>
      </c>
      <c r="D189" s="166">
        <v>50.18</v>
      </c>
      <c r="E189" s="86">
        <f>D189*C189</f>
        <v>100.36</v>
      </c>
    </row>
    <row r="190" spans="1:7" x14ac:dyDescent="0.25">
      <c r="A190" s="159" t="s">
        <v>190</v>
      </c>
      <c r="B190" s="160" t="s">
        <v>165</v>
      </c>
      <c r="C190" s="160">
        <v>1</v>
      </c>
      <c r="D190" s="166">
        <v>14.03</v>
      </c>
      <c r="E190" s="86">
        <f>D190*C190</f>
        <v>14.03</v>
      </c>
    </row>
    <row r="191" spans="1:7" x14ac:dyDescent="0.25">
      <c r="A191" s="159" t="s">
        <v>189</v>
      </c>
      <c r="B191" s="160" t="s">
        <v>165</v>
      </c>
      <c r="C191" s="160">
        <v>2</v>
      </c>
      <c r="D191" s="166">
        <v>71.17</v>
      </c>
      <c r="E191" s="86">
        <f>D191*C191</f>
        <v>142.34</v>
      </c>
    </row>
    <row r="192" spans="1:7" x14ac:dyDescent="0.25">
      <c r="A192" s="159" t="s">
        <v>188</v>
      </c>
      <c r="B192" s="160" t="s">
        <v>167</v>
      </c>
      <c r="C192" s="160">
        <v>2</v>
      </c>
      <c r="D192" s="166">
        <v>125.45</v>
      </c>
      <c r="E192" s="86">
        <f>D192*C192</f>
        <v>250.9</v>
      </c>
    </row>
    <row r="193" spans="1:7" ht="15.75" thickBot="1" x14ac:dyDescent="0.3">
      <c r="A193" s="159" t="s">
        <v>187</v>
      </c>
      <c r="B193" s="160" t="s">
        <v>165</v>
      </c>
      <c r="C193" s="160">
        <v>2</v>
      </c>
      <c r="D193" s="166">
        <v>59.72</v>
      </c>
      <c r="E193" s="86">
        <f>D193*C193</f>
        <v>119.44</v>
      </c>
    </row>
    <row r="194" spans="1:7" ht="15.75" thickBot="1" x14ac:dyDescent="0.3">
      <c r="A194" s="518" t="s">
        <v>168</v>
      </c>
      <c r="B194" s="519"/>
      <c r="C194" s="519"/>
      <c r="D194" s="519"/>
      <c r="E194" s="245">
        <f>SUM(E189:E193)</f>
        <v>627.06999999999994</v>
      </c>
      <c r="F194" s="352">
        <f>E194/12</f>
        <v>52.255833333333328</v>
      </c>
      <c r="G194" s="353" t="s">
        <v>301</v>
      </c>
    </row>
    <row r="195" spans="1:7" x14ac:dyDescent="0.25">
      <c r="A195" s="531"/>
      <c r="B195" s="531"/>
      <c r="C195" s="531"/>
      <c r="D195" s="531"/>
      <c r="E195" s="531"/>
    </row>
    <row r="196" spans="1:7" ht="15.75" thickBot="1" x14ac:dyDescent="0.3">
      <c r="A196" s="539"/>
      <c r="B196" s="539"/>
      <c r="C196" s="539"/>
      <c r="D196" s="539"/>
      <c r="E196" s="539"/>
    </row>
    <row r="197" spans="1:7" ht="15.75" thickBot="1" x14ac:dyDescent="0.3">
      <c r="A197" s="535" t="s">
        <v>203</v>
      </c>
      <c r="B197" s="536"/>
      <c r="C197" s="536"/>
      <c r="D197" s="536"/>
      <c r="E197" s="537"/>
    </row>
    <row r="198" spans="1:7" ht="15.75" thickBot="1" x14ac:dyDescent="0.3">
      <c r="A198" s="518" t="s">
        <v>276</v>
      </c>
      <c r="B198" s="519"/>
      <c r="C198" s="519"/>
      <c r="D198" s="519"/>
      <c r="E198" s="520"/>
    </row>
    <row r="199" spans="1:7" x14ac:dyDescent="0.25">
      <c r="A199" s="527" t="s">
        <v>1</v>
      </c>
      <c r="B199" s="529" t="s">
        <v>165</v>
      </c>
      <c r="C199" s="529" t="s">
        <v>124</v>
      </c>
      <c r="D199" s="529" t="s">
        <v>166</v>
      </c>
      <c r="E199" s="525" t="s">
        <v>23</v>
      </c>
    </row>
    <row r="200" spans="1:7" x14ac:dyDescent="0.25">
      <c r="A200" s="528"/>
      <c r="B200" s="530"/>
      <c r="C200" s="530"/>
      <c r="D200" s="530"/>
      <c r="E200" s="526"/>
    </row>
    <row r="201" spans="1:7" x14ac:dyDescent="0.25">
      <c r="A201" s="159" t="s">
        <v>191</v>
      </c>
      <c r="B201" s="160" t="s">
        <v>165</v>
      </c>
      <c r="C201" s="160">
        <v>2</v>
      </c>
      <c r="D201" s="166">
        <v>50.18</v>
      </c>
      <c r="E201" s="86">
        <f>D201*C201</f>
        <v>100.36</v>
      </c>
    </row>
    <row r="202" spans="1:7" x14ac:dyDescent="0.25">
      <c r="A202" s="159" t="s">
        <v>190</v>
      </c>
      <c r="B202" s="160" t="s">
        <v>165</v>
      </c>
      <c r="C202" s="160">
        <v>1</v>
      </c>
      <c r="D202" s="166">
        <v>14.03</v>
      </c>
      <c r="E202" s="86">
        <f>D202*C202</f>
        <v>14.03</v>
      </c>
    </row>
    <row r="203" spans="1:7" x14ac:dyDescent="0.25">
      <c r="A203" s="159" t="s">
        <v>189</v>
      </c>
      <c r="B203" s="160" t="s">
        <v>165</v>
      </c>
      <c r="C203" s="160">
        <v>2</v>
      </c>
      <c r="D203" s="166">
        <v>71.17</v>
      </c>
      <c r="E203" s="86">
        <f>D203*C203</f>
        <v>142.34</v>
      </c>
    </row>
    <row r="204" spans="1:7" x14ac:dyDescent="0.25">
      <c r="A204" s="159" t="s">
        <v>188</v>
      </c>
      <c r="B204" s="160" t="s">
        <v>167</v>
      </c>
      <c r="C204" s="160">
        <v>2</v>
      </c>
      <c r="D204" s="166">
        <v>125.45</v>
      </c>
      <c r="E204" s="86">
        <f>D204*C204</f>
        <v>250.9</v>
      </c>
    </row>
    <row r="205" spans="1:7" ht="15.75" thickBot="1" x14ac:dyDescent="0.3">
      <c r="A205" s="159" t="s">
        <v>187</v>
      </c>
      <c r="B205" s="160" t="s">
        <v>165</v>
      </c>
      <c r="C205" s="160">
        <v>2</v>
      </c>
      <c r="D205" s="166">
        <v>59.72</v>
      </c>
      <c r="E205" s="86">
        <f>D205*C205</f>
        <v>119.44</v>
      </c>
    </row>
    <row r="206" spans="1:7" ht="15.75" thickBot="1" x14ac:dyDescent="0.3">
      <c r="A206" s="518" t="s">
        <v>168</v>
      </c>
      <c r="B206" s="519"/>
      <c r="C206" s="519"/>
      <c r="D206" s="519"/>
      <c r="E206" s="245">
        <f>SUM(E201:E205)</f>
        <v>627.06999999999994</v>
      </c>
      <c r="F206" s="352">
        <f>E206/12</f>
        <v>52.255833333333328</v>
      </c>
      <c r="G206" s="353" t="s">
        <v>301</v>
      </c>
    </row>
    <row r="207" spans="1:7" x14ac:dyDescent="0.25">
      <c r="A207" s="531"/>
      <c r="B207" s="531"/>
      <c r="C207" s="531"/>
      <c r="D207" s="531"/>
      <c r="E207" s="531"/>
    </row>
    <row r="208" spans="1:7" ht="15.75" thickBot="1" x14ac:dyDescent="0.3">
      <c r="A208" s="532"/>
      <c r="B208" s="532"/>
      <c r="C208" s="532"/>
      <c r="D208" s="532"/>
      <c r="E208" s="532"/>
    </row>
    <row r="209" spans="1:7" ht="15.75" thickBot="1" x14ac:dyDescent="0.3">
      <c r="A209" s="535" t="s">
        <v>203</v>
      </c>
      <c r="B209" s="536"/>
      <c r="C209" s="536"/>
      <c r="D209" s="536"/>
      <c r="E209" s="537"/>
    </row>
    <row r="210" spans="1:7" ht="15.75" thickBot="1" x14ac:dyDescent="0.3">
      <c r="A210" s="518" t="s">
        <v>277</v>
      </c>
      <c r="B210" s="519"/>
      <c r="C210" s="519"/>
      <c r="D210" s="519"/>
      <c r="E210" s="520"/>
    </row>
    <row r="211" spans="1:7" x14ac:dyDescent="0.25">
      <c r="A211" s="527" t="s">
        <v>1</v>
      </c>
      <c r="B211" s="529" t="s">
        <v>165</v>
      </c>
      <c r="C211" s="529" t="s">
        <v>124</v>
      </c>
      <c r="D211" s="529" t="s">
        <v>166</v>
      </c>
      <c r="E211" s="525" t="s">
        <v>23</v>
      </c>
    </row>
    <row r="212" spans="1:7" x14ac:dyDescent="0.25">
      <c r="A212" s="528"/>
      <c r="B212" s="530"/>
      <c r="C212" s="530"/>
      <c r="D212" s="530"/>
      <c r="E212" s="526"/>
    </row>
    <row r="213" spans="1:7" x14ac:dyDescent="0.25">
      <c r="A213" s="159" t="s">
        <v>191</v>
      </c>
      <c r="B213" s="160" t="s">
        <v>165</v>
      </c>
      <c r="C213" s="160">
        <v>2</v>
      </c>
      <c r="D213" s="166">
        <v>50.18</v>
      </c>
      <c r="E213" s="86">
        <f>D213*C213</f>
        <v>100.36</v>
      </c>
    </row>
    <row r="214" spans="1:7" x14ac:dyDescent="0.25">
      <c r="A214" s="159" t="s">
        <v>190</v>
      </c>
      <c r="B214" s="160" t="s">
        <v>165</v>
      </c>
      <c r="C214" s="160">
        <v>1</v>
      </c>
      <c r="D214" s="166">
        <v>14.03</v>
      </c>
      <c r="E214" s="86">
        <f>D214*C214</f>
        <v>14.03</v>
      </c>
    </row>
    <row r="215" spans="1:7" x14ac:dyDescent="0.25">
      <c r="A215" s="159" t="s">
        <v>189</v>
      </c>
      <c r="B215" s="160" t="s">
        <v>165</v>
      </c>
      <c r="C215" s="160">
        <v>2</v>
      </c>
      <c r="D215" s="166">
        <v>71.17</v>
      </c>
      <c r="E215" s="86">
        <f>D215*C215</f>
        <v>142.34</v>
      </c>
    </row>
    <row r="216" spans="1:7" x14ac:dyDescent="0.25">
      <c r="A216" s="159" t="s">
        <v>188</v>
      </c>
      <c r="B216" s="160" t="s">
        <v>167</v>
      </c>
      <c r="C216" s="160">
        <v>2</v>
      </c>
      <c r="D216" s="166">
        <v>125.45</v>
      </c>
      <c r="E216" s="86">
        <f>D216*C216</f>
        <v>250.9</v>
      </c>
    </row>
    <row r="217" spans="1:7" ht="15.75" thickBot="1" x14ac:dyDescent="0.3">
      <c r="A217" s="159" t="s">
        <v>187</v>
      </c>
      <c r="B217" s="160" t="s">
        <v>165</v>
      </c>
      <c r="C217" s="160">
        <v>2</v>
      </c>
      <c r="D217" s="166">
        <v>59.72</v>
      </c>
      <c r="E217" s="86">
        <f>D217*C217</f>
        <v>119.44</v>
      </c>
    </row>
    <row r="218" spans="1:7" ht="15.75" thickBot="1" x14ac:dyDescent="0.3">
      <c r="A218" s="518" t="s">
        <v>168</v>
      </c>
      <c r="B218" s="519"/>
      <c r="C218" s="519"/>
      <c r="D218" s="519"/>
      <c r="E218" s="245">
        <f>SUM(E213:E217)</f>
        <v>627.06999999999994</v>
      </c>
      <c r="F218" s="352">
        <f>E218/12</f>
        <v>52.255833333333328</v>
      </c>
      <c r="G218" s="353" t="s">
        <v>301</v>
      </c>
    </row>
  </sheetData>
  <mergeCells count="154">
    <mergeCell ref="A218:D218"/>
    <mergeCell ref="A207:E208"/>
    <mergeCell ref="A206:D206"/>
    <mergeCell ref="A209:E209"/>
    <mergeCell ref="A210:E210"/>
    <mergeCell ref="A211:A212"/>
    <mergeCell ref="B211:B212"/>
    <mergeCell ref="C211:C212"/>
    <mergeCell ref="D211:D212"/>
    <mergeCell ref="E211:E212"/>
    <mergeCell ref="A194:D194"/>
    <mergeCell ref="A195:E196"/>
    <mergeCell ref="A197:E197"/>
    <mergeCell ref="A198:E198"/>
    <mergeCell ref="A199:A200"/>
    <mergeCell ref="B199:B200"/>
    <mergeCell ref="C199:C200"/>
    <mergeCell ref="D199:D200"/>
    <mergeCell ref="E199:E200"/>
    <mergeCell ref="A182:D182"/>
    <mergeCell ref="A183:E184"/>
    <mergeCell ref="A185:E185"/>
    <mergeCell ref="A186:E186"/>
    <mergeCell ref="A187:A188"/>
    <mergeCell ref="B187:B188"/>
    <mergeCell ref="C187:C188"/>
    <mergeCell ref="D187:D188"/>
    <mergeCell ref="E187:E188"/>
    <mergeCell ref="A175:A176"/>
    <mergeCell ref="B175:B176"/>
    <mergeCell ref="C175:C176"/>
    <mergeCell ref="D175:D176"/>
    <mergeCell ref="E175:E176"/>
    <mergeCell ref="A170:D170"/>
    <mergeCell ref="A171:E172"/>
    <mergeCell ref="A173:E173"/>
    <mergeCell ref="A174:E174"/>
    <mergeCell ref="A158:D158"/>
    <mergeCell ref="A159:E160"/>
    <mergeCell ref="A161:E161"/>
    <mergeCell ref="A162:E162"/>
    <mergeCell ref="A163:A164"/>
    <mergeCell ref="B163:B164"/>
    <mergeCell ref="C163:C164"/>
    <mergeCell ref="D163:D164"/>
    <mergeCell ref="E163:E164"/>
    <mergeCell ref="A146:D146"/>
    <mergeCell ref="A147:E148"/>
    <mergeCell ref="A149:E149"/>
    <mergeCell ref="A150:E150"/>
    <mergeCell ref="A151:A152"/>
    <mergeCell ref="B151:B152"/>
    <mergeCell ref="C151:C152"/>
    <mergeCell ref="D151:D152"/>
    <mergeCell ref="E151:E152"/>
    <mergeCell ref="A134:D134"/>
    <mergeCell ref="A135:E136"/>
    <mergeCell ref="A137:E137"/>
    <mergeCell ref="A138:E138"/>
    <mergeCell ref="A139:A140"/>
    <mergeCell ref="B139:B140"/>
    <mergeCell ref="C139:C140"/>
    <mergeCell ref="D139:D140"/>
    <mergeCell ref="E139:E140"/>
    <mergeCell ref="A121:D121"/>
    <mergeCell ref="A122:E123"/>
    <mergeCell ref="A124:E124"/>
    <mergeCell ref="A125:E125"/>
    <mergeCell ref="A126:A127"/>
    <mergeCell ref="B126:B127"/>
    <mergeCell ref="C126:C127"/>
    <mergeCell ref="D126:D127"/>
    <mergeCell ref="E126:E127"/>
    <mergeCell ref="A108:D108"/>
    <mergeCell ref="A109:E110"/>
    <mergeCell ref="A111:E111"/>
    <mergeCell ref="A112:E112"/>
    <mergeCell ref="A113:A114"/>
    <mergeCell ref="B113:B114"/>
    <mergeCell ref="C113:C114"/>
    <mergeCell ref="D113:D114"/>
    <mergeCell ref="E113:E114"/>
    <mergeCell ref="A95:D95"/>
    <mergeCell ref="A96:E97"/>
    <mergeCell ref="A98:E98"/>
    <mergeCell ref="A99:E99"/>
    <mergeCell ref="A100:A101"/>
    <mergeCell ref="B100:B101"/>
    <mergeCell ref="C100:C101"/>
    <mergeCell ref="D100:D101"/>
    <mergeCell ref="E100:E101"/>
    <mergeCell ref="A82:D82"/>
    <mergeCell ref="A83:E84"/>
    <mergeCell ref="A85:E85"/>
    <mergeCell ref="A86:E86"/>
    <mergeCell ref="A87:A88"/>
    <mergeCell ref="B87:B88"/>
    <mergeCell ref="C87:C88"/>
    <mergeCell ref="D87:D88"/>
    <mergeCell ref="E87:E88"/>
    <mergeCell ref="A69:D69"/>
    <mergeCell ref="A70:E71"/>
    <mergeCell ref="A72:E72"/>
    <mergeCell ref="A73:E73"/>
    <mergeCell ref="A74:A75"/>
    <mergeCell ref="B74:B75"/>
    <mergeCell ref="C74:C75"/>
    <mergeCell ref="D74:D75"/>
    <mergeCell ref="E74:E75"/>
    <mergeCell ref="C15:C16"/>
    <mergeCell ref="D15:D16"/>
    <mergeCell ref="E15:E16"/>
    <mergeCell ref="A57:E58"/>
    <mergeCell ref="A59:E59"/>
    <mergeCell ref="A60:E60"/>
    <mergeCell ref="A61:A62"/>
    <mergeCell ref="B61:B62"/>
    <mergeCell ref="C61:C62"/>
    <mergeCell ref="D61:D62"/>
    <mergeCell ref="E61:E62"/>
    <mergeCell ref="A37:D37"/>
    <mergeCell ref="A56:D56"/>
    <mergeCell ref="A38:E39"/>
    <mergeCell ref="A40:E40"/>
    <mergeCell ref="A41:E41"/>
    <mergeCell ref="A42:A43"/>
    <mergeCell ref="B42:B43"/>
    <mergeCell ref="C42:C43"/>
    <mergeCell ref="D42:D43"/>
    <mergeCell ref="E42:E43"/>
    <mergeCell ref="F55:J55"/>
    <mergeCell ref="F50:J50"/>
    <mergeCell ref="A10:D10"/>
    <mergeCell ref="A1:E1"/>
    <mergeCell ref="A2:E2"/>
    <mergeCell ref="A3:A4"/>
    <mergeCell ref="B3:B4"/>
    <mergeCell ref="C3:C4"/>
    <mergeCell ref="D3:D4"/>
    <mergeCell ref="E3:E4"/>
    <mergeCell ref="A30:A31"/>
    <mergeCell ref="B30:B31"/>
    <mergeCell ref="C30:C31"/>
    <mergeCell ref="D30:D31"/>
    <mergeCell ref="E30:E31"/>
    <mergeCell ref="A25:D25"/>
    <mergeCell ref="A11:E12"/>
    <mergeCell ref="A26:E27"/>
    <mergeCell ref="A28:E28"/>
    <mergeCell ref="A29:E29"/>
    <mergeCell ref="A13:E13"/>
    <mergeCell ref="A14:E14"/>
    <mergeCell ref="A15:A16"/>
    <mergeCell ref="B15:B16"/>
  </mergeCells>
  <pageMargins left="0.511811024" right="0.511811024" top="0.78740157499999996" bottom="0.78740157499999996" header="0.31496062000000002" footer="0.31496062000000002"/>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30725-9164-454E-A07F-82ECE23DD5EA}">
  <sheetPr>
    <pageSetUpPr fitToPage="1"/>
  </sheetPr>
  <dimension ref="A1:E112"/>
  <sheetViews>
    <sheetView workbookViewId="0">
      <selection sqref="A1:D1"/>
    </sheetView>
  </sheetViews>
  <sheetFormatPr defaultRowHeight="15" x14ac:dyDescent="0.25"/>
  <cols>
    <col min="2" max="2" width="76.140625" customWidth="1"/>
    <col min="3" max="3" width="58.28515625" customWidth="1"/>
    <col min="4" max="4" width="34.5703125" customWidth="1"/>
    <col min="5" max="5" width="91.85546875" customWidth="1"/>
  </cols>
  <sheetData>
    <row r="1" spans="1:5" ht="15.75" thickBot="1" x14ac:dyDescent="0.3">
      <c r="A1" s="397" t="s">
        <v>30</v>
      </c>
      <c r="B1" s="397"/>
      <c r="C1" s="397"/>
      <c r="D1" s="398"/>
      <c r="E1" s="79" t="s">
        <v>176</v>
      </c>
    </row>
    <row r="2" spans="1:5" ht="15.75" thickBot="1" x14ac:dyDescent="0.3">
      <c r="A2" s="434" t="s">
        <v>31</v>
      </c>
      <c r="B2" s="434"/>
      <c r="C2" s="434"/>
      <c r="D2" s="434"/>
      <c r="E2" s="85" t="s">
        <v>155</v>
      </c>
    </row>
    <row r="3" spans="1:5" x14ac:dyDescent="0.25">
      <c r="A3" s="167" t="s">
        <v>32</v>
      </c>
      <c r="B3" s="425" t="s">
        <v>33</v>
      </c>
      <c r="C3" s="425"/>
      <c r="D3" s="168"/>
      <c r="E3" s="81" t="s">
        <v>283</v>
      </c>
    </row>
    <row r="4" spans="1:5" x14ac:dyDescent="0.25">
      <c r="A4" s="169" t="s">
        <v>34</v>
      </c>
      <c r="B4" s="426" t="s">
        <v>35</v>
      </c>
      <c r="C4" s="426"/>
      <c r="D4" s="170" t="s">
        <v>36</v>
      </c>
      <c r="E4" s="85" t="s">
        <v>171</v>
      </c>
    </row>
    <row r="5" spans="1:5" x14ac:dyDescent="0.25">
      <c r="A5" s="171" t="s">
        <v>37</v>
      </c>
      <c r="B5" s="409" t="s">
        <v>38</v>
      </c>
      <c r="C5" s="409"/>
      <c r="D5" s="170" t="s">
        <v>315</v>
      </c>
      <c r="E5" s="87" t="s">
        <v>173</v>
      </c>
    </row>
    <row r="6" spans="1:5" ht="15.75" thickBot="1" x14ac:dyDescent="0.3">
      <c r="A6" s="172" t="s">
        <v>52</v>
      </c>
      <c r="B6" s="427" t="s">
        <v>43</v>
      </c>
      <c r="C6" s="427"/>
      <c r="D6" s="173" t="s">
        <v>44</v>
      </c>
      <c r="E6" s="84" t="s">
        <v>175</v>
      </c>
    </row>
    <row r="7" spans="1:5" ht="15.75" thickBot="1" x14ac:dyDescent="0.3">
      <c r="A7" s="410" t="s">
        <v>45</v>
      </c>
      <c r="B7" s="410"/>
      <c r="C7" s="410"/>
      <c r="D7" s="391"/>
      <c r="E7" s="338"/>
    </row>
    <row r="8" spans="1:5" x14ac:dyDescent="0.25">
      <c r="A8" s="169" t="s">
        <v>32</v>
      </c>
      <c r="B8" s="428" t="s">
        <v>46</v>
      </c>
      <c r="C8" s="429"/>
      <c r="D8" s="309" t="s">
        <v>240</v>
      </c>
      <c r="E8" s="156"/>
    </row>
    <row r="9" spans="1:5" ht="15.75" thickBot="1" x14ac:dyDescent="0.3">
      <c r="A9" s="172" t="s">
        <v>34</v>
      </c>
      <c r="B9" s="430" t="s">
        <v>118</v>
      </c>
      <c r="C9" s="431"/>
      <c r="D9" s="175" t="s">
        <v>125</v>
      </c>
      <c r="E9" s="308"/>
    </row>
    <row r="10" spans="1:5" ht="15.75" thickBot="1" x14ac:dyDescent="0.3">
      <c r="A10" s="410" t="s">
        <v>47</v>
      </c>
      <c r="B10" s="410"/>
      <c r="C10" s="410"/>
      <c r="D10" s="391"/>
      <c r="E10" s="308"/>
    </row>
    <row r="11" spans="1:5" x14ac:dyDescent="0.25">
      <c r="A11" s="169">
        <v>1</v>
      </c>
      <c r="B11" s="432" t="s">
        <v>239</v>
      </c>
      <c r="C11" s="433"/>
      <c r="D11" s="335">
        <v>15896.64</v>
      </c>
      <c r="E11" s="308"/>
    </row>
    <row r="12" spans="1:5" x14ac:dyDescent="0.25">
      <c r="A12" s="171">
        <v>2</v>
      </c>
      <c r="B12" s="409" t="s">
        <v>128</v>
      </c>
      <c r="C12" s="409"/>
      <c r="D12" s="337" t="s">
        <v>240</v>
      </c>
      <c r="E12" s="308"/>
    </row>
    <row r="13" spans="1:5" ht="15.75" thickBot="1" x14ac:dyDescent="0.3">
      <c r="A13" s="171">
        <v>3</v>
      </c>
      <c r="B13" s="409" t="s">
        <v>48</v>
      </c>
      <c r="C13" s="409"/>
      <c r="D13" s="176">
        <v>1621</v>
      </c>
      <c r="E13" s="77"/>
    </row>
    <row r="14" spans="1:5" ht="15.75" thickBot="1" x14ac:dyDescent="0.3">
      <c r="A14" s="410" t="s">
        <v>289</v>
      </c>
      <c r="B14" s="410"/>
      <c r="C14" s="410"/>
      <c r="D14" s="410"/>
      <c r="E14" s="77"/>
    </row>
    <row r="15" spans="1:5" x14ac:dyDescent="0.25">
      <c r="A15" s="177">
        <v>1</v>
      </c>
      <c r="B15" s="411" t="s">
        <v>50</v>
      </c>
      <c r="C15" s="411"/>
      <c r="D15" s="178" t="s">
        <v>51</v>
      </c>
      <c r="E15" s="77"/>
    </row>
    <row r="16" spans="1:5" x14ac:dyDescent="0.25">
      <c r="A16" s="169" t="s">
        <v>32</v>
      </c>
      <c r="B16" s="369" t="s">
        <v>253</v>
      </c>
      <c r="C16" s="370"/>
      <c r="D16" s="307">
        <v>15896.64</v>
      </c>
      <c r="E16" s="310"/>
    </row>
    <row r="17" spans="1:5" ht="15.75" thickBot="1" x14ac:dyDescent="0.3">
      <c r="A17" s="411" t="s">
        <v>53</v>
      </c>
      <c r="B17" s="411"/>
      <c r="C17" s="411"/>
      <c r="D17" s="181">
        <f>SUM(D16:D16)</f>
        <v>15896.64</v>
      </c>
      <c r="E17" s="77"/>
    </row>
    <row r="18" spans="1:5" ht="15.75" thickBot="1" x14ac:dyDescent="0.3">
      <c r="A18" s="410" t="s">
        <v>160</v>
      </c>
      <c r="B18" s="410"/>
      <c r="C18" s="410"/>
      <c r="D18" s="410"/>
      <c r="E18" s="77"/>
    </row>
    <row r="19" spans="1:5" ht="15.75" thickBot="1" x14ac:dyDescent="0.3">
      <c r="A19" s="412" t="s">
        <v>161</v>
      </c>
      <c r="B19" s="412"/>
      <c r="C19" s="412"/>
      <c r="D19" s="413"/>
      <c r="E19" s="77"/>
    </row>
    <row r="20" spans="1:5" x14ac:dyDescent="0.25">
      <c r="A20" s="182" t="s">
        <v>54</v>
      </c>
      <c r="B20" s="182" t="s">
        <v>55</v>
      </c>
      <c r="C20" s="183" t="s">
        <v>60</v>
      </c>
      <c r="D20" s="184" t="s">
        <v>51</v>
      </c>
      <c r="E20" s="77"/>
    </row>
    <row r="21" spans="1:5" x14ac:dyDescent="0.25">
      <c r="A21" s="185" t="s">
        <v>32</v>
      </c>
      <c r="B21" s="185" t="s">
        <v>56</v>
      </c>
      <c r="C21" s="186">
        <v>8.3299999999999999E-2</v>
      </c>
      <c r="D21" s="187">
        <v>0</v>
      </c>
      <c r="E21" s="77"/>
    </row>
    <row r="22" spans="1:5" x14ac:dyDescent="0.25">
      <c r="A22" s="185" t="s">
        <v>34</v>
      </c>
      <c r="B22" s="185" t="s">
        <v>57</v>
      </c>
      <c r="C22" s="186">
        <v>2.7799999999999998E-2</v>
      </c>
      <c r="D22" s="187">
        <v>0</v>
      </c>
      <c r="E22" s="77"/>
    </row>
    <row r="23" spans="1:5" x14ac:dyDescent="0.25">
      <c r="A23" s="278" t="s">
        <v>37</v>
      </c>
      <c r="B23" s="278" t="s">
        <v>111</v>
      </c>
      <c r="C23" s="186">
        <f>SUM(C21+C22)</f>
        <v>0.1111</v>
      </c>
      <c r="D23" s="188">
        <v>0</v>
      </c>
      <c r="E23" s="77"/>
    </row>
    <row r="24" spans="1:5" x14ac:dyDescent="0.25">
      <c r="A24" s="185" t="s">
        <v>52</v>
      </c>
      <c r="B24" s="185" t="s">
        <v>110</v>
      </c>
      <c r="C24" s="189">
        <f>SUM(C28:C35)</f>
        <v>0.36800000000000005</v>
      </c>
      <c r="D24" s="187">
        <v>0</v>
      </c>
      <c r="E24" s="77"/>
    </row>
    <row r="25" spans="1:5" ht="15.75" thickBot="1" x14ac:dyDescent="0.3">
      <c r="A25" s="414" t="s">
        <v>53</v>
      </c>
      <c r="B25" s="415"/>
      <c r="C25" s="416"/>
      <c r="D25" s="191">
        <v>0</v>
      </c>
      <c r="E25" s="77"/>
    </row>
    <row r="26" spans="1:5" ht="15.75" thickBot="1" x14ac:dyDescent="0.3">
      <c r="A26" s="417" t="s">
        <v>286</v>
      </c>
      <c r="B26" s="417"/>
      <c r="C26" s="417"/>
      <c r="D26" s="418"/>
      <c r="E26" s="83"/>
    </row>
    <row r="27" spans="1:5" x14ac:dyDescent="0.25">
      <c r="A27" s="183" t="s">
        <v>58</v>
      </c>
      <c r="B27" s="183" t="s">
        <v>59</v>
      </c>
      <c r="C27" s="183" t="s">
        <v>60</v>
      </c>
      <c r="D27" s="192" t="s">
        <v>51</v>
      </c>
      <c r="E27" s="77"/>
    </row>
    <row r="28" spans="1:5" x14ac:dyDescent="0.25">
      <c r="A28" s="193" t="s">
        <v>32</v>
      </c>
      <c r="B28" s="193" t="s">
        <v>61</v>
      </c>
      <c r="C28" s="189">
        <v>0.2</v>
      </c>
      <c r="D28" s="180">
        <v>0</v>
      </c>
      <c r="E28" s="77"/>
    </row>
    <row r="29" spans="1:5" x14ac:dyDescent="0.25">
      <c r="A29" s="193" t="s">
        <v>34</v>
      </c>
      <c r="B29" s="193" t="s">
        <v>62</v>
      </c>
      <c r="C29" s="189">
        <v>2.5000000000000001E-2</v>
      </c>
      <c r="D29" s="180">
        <v>0</v>
      </c>
      <c r="E29" s="77"/>
    </row>
    <row r="30" spans="1:5" x14ac:dyDescent="0.25">
      <c r="A30" s="193" t="s">
        <v>37</v>
      </c>
      <c r="B30" s="194" t="s">
        <v>127</v>
      </c>
      <c r="C30" s="195">
        <v>0.03</v>
      </c>
      <c r="D30" s="180">
        <v>0</v>
      </c>
      <c r="E30" s="77"/>
    </row>
    <row r="31" spans="1:5" x14ac:dyDescent="0.25">
      <c r="A31" s="193" t="s">
        <v>52</v>
      </c>
      <c r="B31" s="193" t="s">
        <v>63</v>
      </c>
      <c r="C31" s="189">
        <v>1.4999999999999999E-2</v>
      </c>
      <c r="D31" s="180">
        <v>0</v>
      </c>
      <c r="E31" s="77"/>
    </row>
    <row r="32" spans="1:5" x14ac:dyDescent="0.25">
      <c r="A32" s="193" t="s">
        <v>39</v>
      </c>
      <c r="B32" s="193" t="s">
        <v>64</v>
      </c>
      <c r="C32" s="189">
        <v>0.01</v>
      </c>
      <c r="D32" s="180">
        <v>0</v>
      </c>
      <c r="E32" s="77"/>
    </row>
    <row r="33" spans="1:5" x14ac:dyDescent="0.25">
      <c r="A33" s="193" t="s">
        <v>40</v>
      </c>
      <c r="B33" s="193" t="s">
        <v>65</v>
      </c>
      <c r="C33" s="189">
        <v>6.0000000000000001E-3</v>
      </c>
      <c r="D33" s="180">
        <v>0</v>
      </c>
      <c r="E33" s="77"/>
    </row>
    <row r="34" spans="1:5" x14ac:dyDescent="0.25">
      <c r="A34" s="193" t="s">
        <v>41</v>
      </c>
      <c r="B34" s="193" t="s">
        <v>66</v>
      </c>
      <c r="C34" s="189">
        <v>2E-3</v>
      </c>
      <c r="D34" s="180">
        <v>0</v>
      </c>
      <c r="E34" s="77"/>
    </row>
    <row r="35" spans="1:5" x14ac:dyDescent="0.25">
      <c r="A35" s="193" t="s">
        <v>42</v>
      </c>
      <c r="B35" s="193" t="s">
        <v>67</v>
      </c>
      <c r="C35" s="189">
        <v>0.08</v>
      </c>
      <c r="D35" s="180">
        <v>0</v>
      </c>
      <c r="E35" s="77"/>
    </row>
    <row r="36" spans="1:5" ht="15.75" thickBot="1" x14ac:dyDescent="0.3">
      <c r="A36" s="419" t="s">
        <v>53</v>
      </c>
      <c r="B36" s="420"/>
      <c r="C36" s="282">
        <f>SUM(C28:C35)</f>
        <v>0.36800000000000005</v>
      </c>
      <c r="D36" s="198">
        <f>SUM(D28:D35)</f>
        <v>0</v>
      </c>
      <c r="E36" s="77"/>
    </row>
    <row r="37" spans="1:5" ht="15.75" thickBot="1" x14ac:dyDescent="0.3">
      <c r="A37" s="421" t="s">
        <v>287</v>
      </c>
      <c r="B37" s="421"/>
      <c r="C37" s="421"/>
      <c r="D37" s="422"/>
      <c r="E37" s="256"/>
    </row>
    <row r="38" spans="1:5" x14ac:dyDescent="0.25">
      <c r="A38" s="199" t="s">
        <v>68</v>
      </c>
      <c r="B38" s="408" t="s">
        <v>69</v>
      </c>
      <c r="C38" s="408"/>
      <c r="D38" s="200" t="s">
        <v>51</v>
      </c>
      <c r="E38" s="77"/>
    </row>
    <row r="39" spans="1:5" x14ac:dyDescent="0.25">
      <c r="A39" s="169" t="s">
        <v>32</v>
      </c>
      <c r="B39" s="201" t="s">
        <v>236</v>
      </c>
      <c r="C39" s="207">
        <v>27.12</v>
      </c>
      <c r="D39" s="203">
        <v>0</v>
      </c>
      <c r="E39" s="77"/>
    </row>
    <row r="40" spans="1:5" x14ac:dyDescent="0.25">
      <c r="A40" s="169" t="s">
        <v>34</v>
      </c>
      <c r="B40" s="169" t="s">
        <v>129</v>
      </c>
      <c r="C40" s="205">
        <v>7.9</v>
      </c>
      <c r="D40" s="206">
        <v>0</v>
      </c>
      <c r="E40" s="77"/>
    </row>
    <row r="41" spans="1:5" x14ac:dyDescent="0.25">
      <c r="A41" s="169" t="s">
        <v>37</v>
      </c>
      <c r="B41" s="169" t="s">
        <v>227</v>
      </c>
      <c r="C41" s="255">
        <v>0.1</v>
      </c>
      <c r="D41" s="203">
        <v>0</v>
      </c>
      <c r="E41" s="77"/>
    </row>
    <row r="42" spans="1:5" ht="15.75" thickBot="1" x14ac:dyDescent="0.3">
      <c r="A42" s="394" t="s">
        <v>53</v>
      </c>
      <c r="B42" s="394"/>
      <c r="C42" s="394"/>
      <c r="D42" s="224">
        <f>SUM(D39:D41)</f>
        <v>0</v>
      </c>
      <c r="E42" s="77"/>
    </row>
    <row r="43" spans="1:5" ht="15.75" thickBot="1" x14ac:dyDescent="0.3">
      <c r="A43" s="400" t="s">
        <v>159</v>
      </c>
      <c r="B43" s="378"/>
      <c r="C43" s="378"/>
      <c r="D43" s="379"/>
      <c r="E43" s="78"/>
    </row>
    <row r="44" spans="1:5" x14ac:dyDescent="0.25">
      <c r="A44" s="182">
        <v>2</v>
      </c>
      <c r="B44" s="407" t="s">
        <v>70</v>
      </c>
      <c r="C44" s="407"/>
      <c r="D44" s="184" t="s">
        <v>51</v>
      </c>
      <c r="E44" s="77"/>
    </row>
    <row r="45" spans="1:5" x14ac:dyDescent="0.25">
      <c r="A45" s="169" t="s">
        <v>54</v>
      </c>
      <c r="B45" s="399" t="s">
        <v>71</v>
      </c>
      <c r="C45" s="399"/>
      <c r="D45" s="180">
        <f>D25</f>
        <v>0</v>
      </c>
      <c r="E45" s="77"/>
    </row>
    <row r="46" spans="1:5" x14ac:dyDescent="0.25">
      <c r="A46" s="169" t="s">
        <v>58</v>
      </c>
      <c r="B46" s="399" t="s">
        <v>59</v>
      </c>
      <c r="C46" s="399"/>
      <c r="D46" s="180">
        <f>D36</f>
        <v>0</v>
      </c>
      <c r="E46" s="77"/>
    </row>
    <row r="47" spans="1:5" x14ac:dyDescent="0.25">
      <c r="A47" s="169" t="s">
        <v>68</v>
      </c>
      <c r="B47" s="399" t="s">
        <v>69</v>
      </c>
      <c r="C47" s="399"/>
      <c r="D47" s="180">
        <f>D42</f>
        <v>0</v>
      </c>
      <c r="E47" s="77"/>
    </row>
    <row r="48" spans="1:5" ht="15.75" thickBot="1" x14ac:dyDescent="0.3">
      <c r="A48" s="394" t="s">
        <v>53</v>
      </c>
      <c r="B48" s="394"/>
      <c r="C48" s="394"/>
      <c r="D48" s="198">
        <f>SUM(D45:D47)</f>
        <v>0</v>
      </c>
      <c r="E48" s="77"/>
    </row>
    <row r="49" spans="1:5" ht="15.75" thickBot="1" x14ac:dyDescent="0.3">
      <c r="A49" s="395" t="s">
        <v>293</v>
      </c>
      <c r="B49" s="392"/>
      <c r="C49" s="392"/>
      <c r="D49" s="392"/>
      <c r="E49" s="83"/>
    </row>
    <row r="50" spans="1:5" x14ac:dyDescent="0.25">
      <c r="A50" s="209">
        <v>3</v>
      </c>
      <c r="B50" s="182" t="s">
        <v>72</v>
      </c>
      <c r="C50" s="183" t="s">
        <v>60</v>
      </c>
      <c r="D50" s="184" t="s">
        <v>51</v>
      </c>
      <c r="E50" s="77"/>
    </row>
    <row r="51" spans="1:5" x14ac:dyDescent="0.25">
      <c r="A51" s="185" t="s">
        <v>32</v>
      </c>
      <c r="B51" s="185" t="s">
        <v>73</v>
      </c>
      <c r="C51" s="210">
        <v>4.1700000000000001E-3</v>
      </c>
      <c r="D51" s="211">
        <v>0</v>
      </c>
      <c r="E51" s="77"/>
    </row>
    <row r="52" spans="1:5" x14ac:dyDescent="0.25">
      <c r="A52" s="185" t="s">
        <v>34</v>
      </c>
      <c r="B52" s="185" t="s">
        <v>74</v>
      </c>
      <c r="C52" s="212">
        <v>3.3399999999999999E-4</v>
      </c>
      <c r="D52" s="213">
        <v>0</v>
      </c>
      <c r="E52" s="77"/>
    </row>
    <row r="53" spans="1:5" x14ac:dyDescent="0.25">
      <c r="A53" s="214" t="s">
        <v>37</v>
      </c>
      <c r="B53" s="214" t="s">
        <v>75</v>
      </c>
      <c r="C53" s="215">
        <v>3.44E-2</v>
      </c>
      <c r="D53" s="216">
        <v>0</v>
      </c>
      <c r="E53" s="77"/>
    </row>
    <row r="54" spans="1:5" x14ac:dyDescent="0.25">
      <c r="A54" s="185" t="s">
        <v>52</v>
      </c>
      <c r="B54" s="185" t="s">
        <v>76</v>
      </c>
      <c r="C54" s="217">
        <v>1.9400000000000001E-2</v>
      </c>
      <c r="D54" s="211">
        <v>0</v>
      </c>
      <c r="E54" s="77"/>
    </row>
    <row r="55" spans="1:5" x14ac:dyDescent="0.25">
      <c r="A55" s="169" t="s">
        <v>39</v>
      </c>
      <c r="B55" s="169" t="s">
        <v>77</v>
      </c>
      <c r="C55" s="218">
        <v>7.1999999999999998E-3</v>
      </c>
      <c r="D55" s="219">
        <v>0</v>
      </c>
      <c r="E55" s="77"/>
    </row>
    <row r="56" spans="1:5" x14ac:dyDescent="0.25">
      <c r="A56" s="214" t="s">
        <v>40</v>
      </c>
      <c r="B56" s="214" t="s">
        <v>78</v>
      </c>
      <c r="C56" s="215">
        <v>5.9999999999999995E-4</v>
      </c>
      <c r="D56" s="216">
        <v>0</v>
      </c>
      <c r="E56" s="77"/>
    </row>
    <row r="57" spans="1:5" ht="15.75" thickBot="1" x14ac:dyDescent="0.3">
      <c r="A57" s="374" t="s">
        <v>53</v>
      </c>
      <c r="B57" s="376"/>
      <c r="C57" s="288">
        <f>SUM(C51:C56)</f>
        <v>6.610400000000001E-2</v>
      </c>
      <c r="D57" s="208">
        <f>SUM(D51:D56)</f>
        <v>0</v>
      </c>
      <c r="E57" s="77"/>
    </row>
    <row r="58" spans="1:5" ht="15.75" thickBot="1" x14ac:dyDescent="0.3">
      <c r="A58" s="396" t="s">
        <v>158</v>
      </c>
      <c r="B58" s="397"/>
      <c r="C58" s="397"/>
      <c r="D58" s="398"/>
      <c r="E58" s="77"/>
    </row>
    <row r="59" spans="1:5" x14ac:dyDescent="0.25">
      <c r="A59" s="220" t="s">
        <v>32</v>
      </c>
      <c r="B59" s="386" t="s">
        <v>112</v>
      </c>
      <c r="C59" s="387"/>
      <c r="D59" s="221">
        <f>D17</f>
        <v>15896.64</v>
      </c>
      <c r="E59" s="77"/>
    </row>
    <row r="60" spans="1:5" x14ac:dyDescent="0.25">
      <c r="A60" s="185" t="s">
        <v>34</v>
      </c>
      <c r="B60" s="388" t="s">
        <v>99</v>
      </c>
      <c r="C60" s="389"/>
      <c r="D60" s="187">
        <f>D48</f>
        <v>0</v>
      </c>
      <c r="E60" s="77"/>
    </row>
    <row r="61" spans="1:5" x14ac:dyDescent="0.25">
      <c r="A61" s="214" t="s">
        <v>37</v>
      </c>
      <c r="B61" s="214" t="s">
        <v>113</v>
      </c>
      <c r="C61" s="222">
        <v>0</v>
      </c>
      <c r="D61" s="206">
        <f>C61*C36+C61</f>
        <v>0</v>
      </c>
      <c r="E61" s="77"/>
    </row>
    <row r="62" spans="1:5" x14ac:dyDescent="0.25">
      <c r="A62" s="185" t="s">
        <v>52</v>
      </c>
      <c r="B62" s="388" t="s">
        <v>100</v>
      </c>
      <c r="C62" s="389"/>
      <c r="D62" s="187">
        <f>D57</f>
        <v>0</v>
      </c>
      <c r="E62" s="77"/>
    </row>
    <row r="63" spans="1:5" x14ac:dyDescent="0.25">
      <c r="A63" s="185" t="s">
        <v>39</v>
      </c>
      <c r="B63" s="388" t="s">
        <v>114</v>
      </c>
      <c r="C63" s="389"/>
      <c r="D63" s="223">
        <f>-(D41+D40)</f>
        <v>0</v>
      </c>
      <c r="E63" s="77"/>
    </row>
    <row r="64" spans="1:5" ht="15.75" thickBot="1" x14ac:dyDescent="0.3">
      <c r="A64" s="390" t="s">
        <v>115</v>
      </c>
      <c r="B64" s="390"/>
      <c r="C64" s="390"/>
      <c r="D64" s="224">
        <f>SUM(D59:D63)</f>
        <v>15896.64</v>
      </c>
      <c r="E64" s="77"/>
    </row>
    <row r="65" spans="1:5" ht="15.75" thickBot="1" x14ac:dyDescent="0.3">
      <c r="A65" s="391" t="s">
        <v>79</v>
      </c>
      <c r="B65" s="392"/>
      <c r="C65" s="392"/>
      <c r="D65" s="393"/>
      <c r="E65" s="77"/>
    </row>
    <row r="66" spans="1:5" ht="15.75" thickBot="1" x14ac:dyDescent="0.3">
      <c r="A66" s="400" t="s">
        <v>80</v>
      </c>
      <c r="B66" s="378"/>
      <c r="C66" s="378"/>
      <c r="D66" s="379"/>
      <c r="E66" s="77"/>
    </row>
    <row r="67" spans="1:5" x14ac:dyDescent="0.25">
      <c r="A67" s="182" t="s">
        <v>81</v>
      </c>
      <c r="B67" s="182" t="s">
        <v>82</v>
      </c>
      <c r="C67" s="183" t="s">
        <v>60</v>
      </c>
      <c r="D67" s="184" t="s">
        <v>51</v>
      </c>
      <c r="E67" s="77"/>
    </row>
    <row r="68" spans="1:5" x14ac:dyDescent="0.25">
      <c r="A68" s="185" t="s">
        <v>32</v>
      </c>
      <c r="B68" s="169" t="s">
        <v>83</v>
      </c>
      <c r="C68" s="189">
        <v>8.3299999999999999E-2</v>
      </c>
      <c r="D68" s="187">
        <v>0</v>
      </c>
      <c r="E68" s="237"/>
    </row>
    <row r="69" spans="1:5" x14ac:dyDescent="0.25">
      <c r="A69" s="185" t="s">
        <v>34</v>
      </c>
      <c r="B69" s="169" t="s">
        <v>116</v>
      </c>
      <c r="C69" s="225">
        <v>2.2200000000000002E-3</v>
      </c>
      <c r="D69" s="187">
        <v>0</v>
      </c>
      <c r="E69" s="237"/>
    </row>
    <row r="70" spans="1:5" x14ac:dyDescent="0.25">
      <c r="A70" s="185" t="s">
        <v>37</v>
      </c>
      <c r="B70" s="169" t="s">
        <v>84</v>
      </c>
      <c r="C70" s="225">
        <v>2.0000000000000001E-4</v>
      </c>
      <c r="D70" s="187">
        <v>0</v>
      </c>
      <c r="E70" s="237"/>
    </row>
    <row r="71" spans="1:5" x14ac:dyDescent="0.25">
      <c r="A71" s="185" t="s">
        <v>52</v>
      </c>
      <c r="B71" s="169" t="s">
        <v>85</v>
      </c>
      <c r="C71" s="225">
        <v>2.7999999999999998E-4</v>
      </c>
      <c r="D71" s="187">
        <v>0</v>
      </c>
      <c r="E71" s="237"/>
    </row>
    <row r="72" spans="1:5" x14ac:dyDescent="0.25">
      <c r="A72" s="185" t="s">
        <v>39</v>
      </c>
      <c r="B72" s="169" t="s">
        <v>117</v>
      </c>
      <c r="C72" s="225">
        <v>3.5999999999999999E-3</v>
      </c>
      <c r="D72" s="187">
        <v>0</v>
      </c>
      <c r="E72" s="237"/>
    </row>
    <row r="73" spans="1:5" x14ac:dyDescent="0.25">
      <c r="A73" s="185" t="s">
        <v>40</v>
      </c>
      <c r="B73" s="169" t="s">
        <v>86</v>
      </c>
      <c r="C73" s="225">
        <v>3.8999999999999999E-4</v>
      </c>
      <c r="D73" s="187">
        <v>0</v>
      </c>
      <c r="E73" s="237"/>
    </row>
    <row r="74" spans="1:5" ht="15.75" thickBot="1" x14ac:dyDescent="0.3">
      <c r="A74" s="374" t="s">
        <v>53</v>
      </c>
      <c r="B74" s="375"/>
      <c r="C74" s="284">
        <f>SUM(C68:C73)</f>
        <v>8.9990000000000014E-2</v>
      </c>
      <c r="D74" s="224">
        <f>SUM(D68:D73)</f>
        <v>0</v>
      </c>
      <c r="E74" s="77"/>
    </row>
    <row r="75" spans="1:5" ht="15.75" thickBot="1" x14ac:dyDescent="0.3">
      <c r="A75" s="404" t="s">
        <v>156</v>
      </c>
      <c r="B75" s="405"/>
      <c r="C75" s="405"/>
      <c r="D75" s="406"/>
      <c r="E75" s="77"/>
    </row>
    <row r="76" spans="1:5" x14ac:dyDescent="0.25">
      <c r="A76" s="226" t="s">
        <v>87</v>
      </c>
      <c r="B76" s="386" t="s">
        <v>88</v>
      </c>
      <c r="C76" s="387"/>
      <c r="D76" s="200" t="s">
        <v>51</v>
      </c>
      <c r="E76" s="77"/>
    </row>
    <row r="77" spans="1:5" x14ac:dyDescent="0.25">
      <c r="A77" s="185" t="s">
        <v>32</v>
      </c>
      <c r="B77" s="388" t="s">
        <v>89</v>
      </c>
      <c r="C77" s="389"/>
      <c r="D77" s="187">
        <v>0</v>
      </c>
      <c r="E77" s="77"/>
    </row>
    <row r="78" spans="1:5" ht="15.75" thickBot="1" x14ac:dyDescent="0.3">
      <c r="A78" s="374" t="s">
        <v>53</v>
      </c>
      <c r="B78" s="375"/>
      <c r="C78" s="376"/>
      <c r="D78" s="224">
        <v>0</v>
      </c>
      <c r="E78" s="77"/>
    </row>
    <row r="79" spans="1:5" ht="15.75" thickBot="1" x14ac:dyDescent="0.3">
      <c r="A79" s="377" t="s">
        <v>157</v>
      </c>
      <c r="B79" s="378"/>
      <c r="C79" s="378"/>
      <c r="D79" s="379"/>
      <c r="E79" s="83"/>
    </row>
    <row r="80" spans="1:5" x14ac:dyDescent="0.25">
      <c r="A80" s="264">
        <v>4</v>
      </c>
      <c r="B80" s="367" t="s">
        <v>90</v>
      </c>
      <c r="C80" s="368"/>
      <c r="D80" s="184" t="s">
        <v>51</v>
      </c>
      <c r="E80" s="77"/>
    </row>
    <row r="81" spans="1:5" x14ac:dyDescent="0.25">
      <c r="A81" s="261" t="s">
        <v>81</v>
      </c>
      <c r="B81" s="369" t="s">
        <v>82</v>
      </c>
      <c r="C81" s="370"/>
      <c r="D81" s="228">
        <f>D74</f>
        <v>0</v>
      </c>
      <c r="E81" s="77"/>
    </row>
    <row r="82" spans="1:5" x14ac:dyDescent="0.25">
      <c r="A82" s="261" t="s">
        <v>87</v>
      </c>
      <c r="B82" s="369" t="s">
        <v>88</v>
      </c>
      <c r="C82" s="370"/>
      <c r="D82" s="187">
        <f>D78</f>
        <v>0</v>
      </c>
      <c r="E82" s="77"/>
    </row>
    <row r="83" spans="1:5" ht="15.75" thickBot="1" x14ac:dyDescent="0.3">
      <c r="A83" s="380" t="s">
        <v>53</v>
      </c>
      <c r="B83" s="375"/>
      <c r="C83" s="376"/>
      <c r="D83" s="208">
        <f>SUM(D81:D82)</f>
        <v>0</v>
      </c>
      <c r="E83" s="77"/>
    </row>
    <row r="84" spans="1:5" ht="15.75" thickBot="1" x14ac:dyDescent="0.3">
      <c r="A84" s="377" t="s">
        <v>91</v>
      </c>
      <c r="B84" s="378"/>
      <c r="C84" s="378"/>
      <c r="D84" s="379"/>
      <c r="E84" s="83"/>
    </row>
    <row r="85" spans="1:5" x14ac:dyDescent="0.25">
      <c r="A85" s="264">
        <v>5</v>
      </c>
      <c r="B85" s="367" t="s">
        <v>92</v>
      </c>
      <c r="C85" s="368"/>
      <c r="D85" s="184" t="s">
        <v>51</v>
      </c>
      <c r="E85" s="77"/>
    </row>
    <row r="86" spans="1:5" x14ac:dyDescent="0.25">
      <c r="A86" s="261" t="s">
        <v>32</v>
      </c>
      <c r="B86" s="401" t="s">
        <v>142</v>
      </c>
      <c r="C86" s="402"/>
      <c r="D86" s="180">
        <v>54.76</v>
      </c>
      <c r="E86" s="77"/>
    </row>
    <row r="87" spans="1:5" x14ac:dyDescent="0.25">
      <c r="A87" s="261" t="s">
        <v>34</v>
      </c>
      <c r="B87" s="369" t="s">
        <v>314</v>
      </c>
      <c r="C87" s="370"/>
      <c r="D87" s="363">
        <v>505.62</v>
      </c>
      <c r="E87" s="77"/>
    </row>
    <row r="88" spans="1:5" ht="15.75" thickBot="1" x14ac:dyDescent="0.3">
      <c r="A88" s="383" t="s">
        <v>53</v>
      </c>
      <c r="B88" s="384"/>
      <c r="C88" s="385"/>
      <c r="D88" s="198">
        <f>SUM(D86:D87)</f>
        <v>560.38</v>
      </c>
      <c r="E88" s="77"/>
    </row>
    <row r="89" spans="1:5" ht="15.75" thickBot="1" x14ac:dyDescent="0.3">
      <c r="A89" s="377" t="s">
        <v>290</v>
      </c>
      <c r="B89" s="378"/>
      <c r="C89" s="378"/>
      <c r="D89" s="379"/>
      <c r="E89" s="77"/>
    </row>
    <row r="90" spans="1:5" x14ac:dyDescent="0.25">
      <c r="A90" s="263">
        <v>6</v>
      </c>
      <c r="B90" s="182" t="s">
        <v>93</v>
      </c>
      <c r="C90" s="182" t="s">
        <v>60</v>
      </c>
      <c r="D90" s="184" t="s">
        <v>51</v>
      </c>
      <c r="E90" s="77"/>
    </row>
    <row r="91" spans="1:5" x14ac:dyDescent="0.25">
      <c r="A91" s="261" t="s">
        <v>32</v>
      </c>
      <c r="B91" s="229" t="s">
        <v>94</v>
      </c>
      <c r="C91" s="230">
        <v>0.05</v>
      </c>
      <c r="D91" s="180">
        <f>C91*D105</f>
        <v>822.85100000000011</v>
      </c>
      <c r="E91" s="82" t="s">
        <v>154</v>
      </c>
    </row>
    <row r="92" spans="1:5" x14ac:dyDescent="0.25">
      <c r="A92" s="261" t="s">
        <v>34</v>
      </c>
      <c r="B92" s="229" t="s">
        <v>95</v>
      </c>
      <c r="C92" s="230">
        <v>0.1</v>
      </c>
      <c r="D92" s="180">
        <f>C92*(D91+D105)</f>
        <v>1727.9871000000001</v>
      </c>
      <c r="E92" s="82" t="s">
        <v>282</v>
      </c>
    </row>
    <row r="93" spans="1:5" x14ac:dyDescent="0.25">
      <c r="A93" s="261" t="s">
        <v>37</v>
      </c>
      <c r="B93" s="229" t="s">
        <v>96</v>
      </c>
      <c r="C93" s="231">
        <f>SUM(C94:C96)</f>
        <v>5.6499999999999995E-2</v>
      </c>
      <c r="D93" s="180">
        <f>(D17+D48+D57+D83+D88+D91+D92)*(C94+C95+C96)/(1-(C94+C95+C96))</f>
        <v>1138.2554135135133</v>
      </c>
      <c r="E93" s="82" t="s">
        <v>164</v>
      </c>
    </row>
    <row r="94" spans="1:5" x14ac:dyDescent="0.25">
      <c r="A94" s="261" t="s">
        <v>230</v>
      </c>
      <c r="B94" s="204" t="s">
        <v>235</v>
      </c>
      <c r="C94" s="231">
        <v>6.4999999999999997E-3</v>
      </c>
      <c r="D94" s="180">
        <f>C94*D107</f>
        <v>130.94973783783783</v>
      </c>
      <c r="E94" s="77"/>
    </row>
    <row r="95" spans="1:5" x14ac:dyDescent="0.25">
      <c r="A95" s="261" t="s">
        <v>231</v>
      </c>
      <c r="B95" s="204" t="s">
        <v>234</v>
      </c>
      <c r="C95" s="231">
        <v>0.03</v>
      </c>
      <c r="D95" s="180">
        <f>C95*D107</f>
        <v>604.38340540540537</v>
      </c>
      <c r="E95" s="77"/>
    </row>
    <row r="96" spans="1:5" x14ac:dyDescent="0.25">
      <c r="A96" s="261" t="s">
        <v>232</v>
      </c>
      <c r="B96" s="169" t="s">
        <v>233</v>
      </c>
      <c r="C96" s="232">
        <v>0.02</v>
      </c>
      <c r="D96" s="180">
        <f>C96*D107</f>
        <v>402.92227027027025</v>
      </c>
      <c r="E96" s="77"/>
    </row>
    <row r="97" spans="1:5" ht="15.75" thickBot="1" x14ac:dyDescent="0.3">
      <c r="A97" s="383" t="s">
        <v>53</v>
      </c>
      <c r="B97" s="384"/>
      <c r="C97" s="287">
        <f>SUM(C91:C93)</f>
        <v>0.20650000000000002</v>
      </c>
      <c r="D97" s="198">
        <f>SUM(D91:D93)</f>
        <v>3689.0935135135132</v>
      </c>
      <c r="E97" s="77"/>
    </row>
    <row r="98" spans="1:5" ht="15.75" thickBot="1" x14ac:dyDescent="0.3">
      <c r="A98" s="400" t="s">
        <v>97</v>
      </c>
      <c r="B98" s="378"/>
      <c r="C98" s="378"/>
      <c r="D98" s="379"/>
      <c r="E98" s="77"/>
    </row>
    <row r="99" spans="1:5" x14ac:dyDescent="0.25">
      <c r="A99" s="262"/>
      <c r="B99" s="367" t="s">
        <v>98</v>
      </c>
      <c r="C99" s="368"/>
      <c r="D99" s="184" t="s">
        <v>51</v>
      </c>
      <c r="E99" s="77"/>
    </row>
    <row r="100" spans="1:5" x14ac:dyDescent="0.25">
      <c r="A100" s="169" t="s">
        <v>32</v>
      </c>
      <c r="B100" s="369" t="s">
        <v>49</v>
      </c>
      <c r="C100" s="370"/>
      <c r="D100" s="180">
        <f>D17</f>
        <v>15896.64</v>
      </c>
      <c r="E100" s="77"/>
    </row>
    <row r="101" spans="1:5" x14ac:dyDescent="0.25">
      <c r="A101" s="169" t="s">
        <v>34</v>
      </c>
      <c r="B101" s="369" t="s">
        <v>99</v>
      </c>
      <c r="C101" s="370"/>
      <c r="D101" s="180">
        <f>D48</f>
        <v>0</v>
      </c>
      <c r="E101" s="77"/>
    </row>
    <row r="102" spans="1:5" x14ac:dyDescent="0.25">
      <c r="A102" s="169" t="s">
        <v>37</v>
      </c>
      <c r="B102" s="369" t="s">
        <v>100</v>
      </c>
      <c r="C102" s="370"/>
      <c r="D102" s="180">
        <f>D57</f>
        <v>0</v>
      </c>
      <c r="E102" s="77"/>
    </row>
    <row r="103" spans="1:5" x14ac:dyDescent="0.25">
      <c r="A103" s="169" t="s">
        <v>52</v>
      </c>
      <c r="B103" s="369" t="s">
        <v>101</v>
      </c>
      <c r="C103" s="370"/>
      <c r="D103" s="180">
        <f>D83</f>
        <v>0</v>
      </c>
      <c r="E103" s="77"/>
    </row>
    <row r="104" spans="1:5" x14ac:dyDescent="0.25">
      <c r="A104" s="169" t="s">
        <v>39</v>
      </c>
      <c r="B104" s="369" t="s">
        <v>102</v>
      </c>
      <c r="C104" s="370"/>
      <c r="D104" s="180">
        <f>D88</f>
        <v>560.38</v>
      </c>
      <c r="E104" s="77"/>
    </row>
    <row r="105" spans="1:5" x14ac:dyDescent="0.25">
      <c r="A105" s="179" t="s">
        <v>40</v>
      </c>
      <c r="B105" s="381" t="s">
        <v>103</v>
      </c>
      <c r="C105" s="382"/>
      <c r="D105" s="181">
        <f>SUM(D100:D104)</f>
        <v>16457.02</v>
      </c>
      <c r="E105" s="82" t="s">
        <v>169</v>
      </c>
    </row>
    <row r="106" spans="1:5" x14ac:dyDescent="0.25">
      <c r="A106" s="169" t="s">
        <v>41</v>
      </c>
      <c r="B106" s="369" t="s">
        <v>104</v>
      </c>
      <c r="C106" s="370"/>
      <c r="D106" s="180">
        <f>D97</f>
        <v>3689.0935135135132</v>
      </c>
      <c r="E106" s="77"/>
    </row>
    <row r="107" spans="1:5" ht="15.75" thickBot="1" x14ac:dyDescent="0.3">
      <c r="A107" s="371" t="s">
        <v>105</v>
      </c>
      <c r="B107" s="372"/>
      <c r="C107" s="373"/>
      <c r="D107" s="188">
        <f>SUM(D105+D106)</f>
        <v>20146.113513513512</v>
      </c>
      <c r="E107" s="82" t="s">
        <v>170</v>
      </c>
    </row>
    <row r="108" spans="1:5" x14ac:dyDescent="0.25">
      <c r="A108" s="265"/>
      <c r="B108" s="260"/>
      <c r="C108" s="79" t="s">
        <v>109</v>
      </c>
      <c r="D108" s="234">
        <v>2</v>
      </c>
      <c r="E108" s="77"/>
    </row>
    <row r="109" spans="1:5" x14ac:dyDescent="0.25">
      <c r="A109" s="235"/>
      <c r="B109" s="259"/>
      <c r="C109" s="76" t="s">
        <v>106</v>
      </c>
      <c r="D109" s="203">
        <f>D108*D107</f>
        <v>40292.227027027024</v>
      </c>
      <c r="E109" s="82" t="s">
        <v>172</v>
      </c>
    </row>
    <row r="110" spans="1:5" x14ac:dyDescent="0.25">
      <c r="A110" s="235"/>
      <c r="B110" s="259"/>
      <c r="C110" s="252" t="s">
        <v>108</v>
      </c>
      <c r="D110" s="236">
        <v>12</v>
      </c>
      <c r="E110" s="77"/>
    </row>
    <row r="111" spans="1:5" ht="15.75" thickBot="1" x14ac:dyDescent="0.3">
      <c r="A111" s="235"/>
      <c r="B111" s="259"/>
      <c r="C111" s="298" t="s">
        <v>107</v>
      </c>
      <c r="D111" s="294">
        <f>D110*D109</f>
        <v>483506.72432432428</v>
      </c>
      <c r="E111" s="82" t="s">
        <v>174</v>
      </c>
    </row>
    <row r="112" spans="1:5" x14ac:dyDescent="0.25">
      <c r="D112" s="281"/>
    </row>
  </sheetData>
  <mergeCells count="68">
    <mergeCell ref="B105:C105"/>
    <mergeCell ref="B106:C106"/>
    <mergeCell ref="A107:C107"/>
    <mergeCell ref="B99:C99"/>
    <mergeCell ref="B100:C100"/>
    <mergeCell ref="B101:C101"/>
    <mergeCell ref="B102:C102"/>
    <mergeCell ref="B103:C103"/>
    <mergeCell ref="B104:C104"/>
    <mergeCell ref="A98:D98"/>
    <mergeCell ref="A79:D79"/>
    <mergeCell ref="B80:C80"/>
    <mergeCell ref="B81:C81"/>
    <mergeCell ref="B82:C82"/>
    <mergeCell ref="A83:C83"/>
    <mergeCell ref="A84:D84"/>
    <mergeCell ref="B85:C85"/>
    <mergeCell ref="B86:C86"/>
    <mergeCell ref="A88:C88"/>
    <mergeCell ref="A89:D89"/>
    <mergeCell ref="A97:B97"/>
    <mergeCell ref="B87:C87"/>
    <mergeCell ref="A78:C78"/>
    <mergeCell ref="B59:C59"/>
    <mergeCell ref="B60:C60"/>
    <mergeCell ref="B62:C62"/>
    <mergeCell ref="B63:C63"/>
    <mergeCell ref="A64:C64"/>
    <mergeCell ref="A65:D65"/>
    <mergeCell ref="A66:D66"/>
    <mergeCell ref="A74:B74"/>
    <mergeCell ref="A75:D75"/>
    <mergeCell ref="B76:C76"/>
    <mergeCell ref="B77:C77"/>
    <mergeCell ref="A58:D58"/>
    <mergeCell ref="A37:D37"/>
    <mergeCell ref="B38:C38"/>
    <mergeCell ref="A42:C42"/>
    <mergeCell ref="A43:D43"/>
    <mergeCell ref="B44:C44"/>
    <mergeCell ref="B45:C45"/>
    <mergeCell ref="B46:C46"/>
    <mergeCell ref="B47:C47"/>
    <mergeCell ref="A48:C48"/>
    <mergeCell ref="A49:D49"/>
    <mergeCell ref="A57:B57"/>
    <mergeCell ref="A36:B36"/>
    <mergeCell ref="B13:C13"/>
    <mergeCell ref="A14:D14"/>
    <mergeCell ref="B15:C15"/>
    <mergeCell ref="B16:C16"/>
    <mergeCell ref="A17:C17"/>
    <mergeCell ref="A18:D18"/>
    <mergeCell ref="A19:D19"/>
    <mergeCell ref="A25:C25"/>
    <mergeCell ref="A26:D26"/>
    <mergeCell ref="B12:C12"/>
    <mergeCell ref="A1:D1"/>
    <mergeCell ref="A2:D2"/>
    <mergeCell ref="B3:C3"/>
    <mergeCell ref="B4:C4"/>
    <mergeCell ref="B5:C5"/>
    <mergeCell ref="B6:C6"/>
    <mergeCell ref="A7:D7"/>
    <mergeCell ref="B8:C8"/>
    <mergeCell ref="B9:C9"/>
    <mergeCell ref="A10:D10"/>
    <mergeCell ref="B11:C11"/>
  </mergeCells>
  <pageMargins left="0.511811024" right="0.511811024" top="0.78740157499999996" bottom="0.78740157499999996" header="0.31496062000000002" footer="0.31496062000000002"/>
  <pageSetup paperSize="9" scale="50"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3BF4-0394-42C2-9AC6-4760EB39F953}">
  <sheetPr>
    <pageSetUpPr fitToPage="1"/>
  </sheetPr>
  <dimension ref="A1:J7"/>
  <sheetViews>
    <sheetView workbookViewId="0">
      <selection sqref="A1:E1"/>
    </sheetView>
  </sheetViews>
  <sheetFormatPr defaultRowHeight="15" x14ac:dyDescent="0.25"/>
  <cols>
    <col min="1" max="1" width="52.42578125" customWidth="1"/>
    <col min="2" max="2" width="21.140625" customWidth="1"/>
    <col min="3" max="3" width="17.7109375" customWidth="1"/>
    <col min="4" max="4" width="23.28515625" customWidth="1"/>
    <col min="5" max="5" width="21.42578125" customWidth="1"/>
    <col min="6" max="6" width="22" customWidth="1"/>
    <col min="7" max="7" width="12.85546875" customWidth="1"/>
  </cols>
  <sheetData>
    <row r="1" spans="1:10" ht="15.75" thickBot="1" x14ac:dyDescent="0.3">
      <c r="A1" s="543" t="s">
        <v>307</v>
      </c>
      <c r="B1" s="544"/>
      <c r="C1" s="544"/>
      <c r="D1" s="544"/>
      <c r="E1" s="517"/>
      <c r="F1" s="327"/>
      <c r="G1" s="327"/>
    </row>
    <row r="2" spans="1:10" ht="15.75" thickBot="1" x14ac:dyDescent="0.3">
      <c r="A2" s="545" t="s">
        <v>308</v>
      </c>
      <c r="B2" s="546"/>
      <c r="C2" s="546"/>
      <c r="D2" s="546"/>
      <c r="E2" s="520"/>
      <c r="F2" s="327"/>
      <c r="G2" s="327"/>
    </row>
    <row r="3" spans="1:10" x14ac:dyDescent="0.25">
      <c r="A3" s="547" t="s">
        <v>1</v>
      </c>
      <c r="B3" s="529" t="s">
        <v>165</v>
      </c>
      <c r="C3" s="529" t="s">
        <v>124</v>
      </c>
      <c r="D3" s="529" t="s">
        <v>166</v>
      </c>
      <c r="E3" s="525" t="s">
        <v>23</v>
      </c>
      <c r="F3" s="327"/>
      <c r="G3" s="327"/>
    </row>
    <row r="4" spans="1:10" ht="15.75" thickBot="1" x14ac:dyDescent="0.3">
      <c r="A4" s="527"/>
      <c r="B4" s="530"/>
      <c r="C4" s="530"/>
      <c r="D4" s="530"/>
      <c r="E4" s="526"/>
      <c r="F4" s="327"/>
      <c r="G4" s="327"/>
    </row>
    <row r="5" spans="1:10" ht="15.75" thickBot="1" x14ac:dyDescent="0.3">
      <c r="A5" s="359" t="s">
        <v>305</v>
      </c>
      <c r="B5" s="358" t="s">
        <v>165</v>
      </c>
      <c r="C5" s="358">
        <v>1</v>
      </c>
      <c r="D5" s="360">
        <v>13393.17</v>
      </c>
      <c r="E5" s="95">
        <f>D5*C5/36</f>
        <v>372.03250000000003</v>
      </c>
      <c r="F5" s="542" t="s">
        <v>311</v>
      </c>
      <c r="G5" s="542"/>
      <c r="H5" s="542"/>
      <c r="I5" s="542"/>
      <c r="J5" s="542"/>
    </row>
    <row r="6" spans="1:10" ht="15.75" thickBot="1" x14ac:dyDescent="0.3">
      <c r="A6" s="359" t="s">
        <v>306</v>
      </c>
      <c r="B6" s="358" t="s">
        <v>165</v>
      </c>
      <c r="C6" s="358">
        <v>1</v>
      </c>
      <c r="D6" s="360">
        <v>4809.21</v>
      </c>
      <c r="E6" s="95">
        <f>D6*C6/36</f>
        <v>133.58916666666667</v>
      </c>
      <c r="F6" s="542" t="s">
        <v>312</v>
      </c>
      <c r="G6" s="542"/>
      <c r="H6" s="542"/>
      <c r="I6" s="542"/>
      <c r="J6" s="542"/>
    </row>
    <row r="7" spans="1:10" ht="15.75" thickBot="1" x14ac:dyDescent="0.3">
      <c r="A7" s="540" t="s">
        <v>168</v>
      </c>
      <c r="B7" s="541"/>
      <c r="C7" s="541"/>
      <c r="D7" s="541"/>
      <c r="E7" s="246">
        <f>SUM(E5:E6)</f>
        <v>505.62166666666667</v>
      </c>
      <c r="F7" s="361"/>
      <c r="G7" s="362"/>
      <c r="H7" s="281"/>
    </row>
  </sheetData>
  <mergeCells count="10">
    <mergeCell ref="A7:D7"/>
    <mergeCell ref="F5:J5"/>
    <mergeCell ref="F6:J6"/>
    <mergeCell ref="A1:E1"/>
    <mergeCell ref="A2:E2"/>
    <mergeCell ref="A3:A4"/>
    <mergeCell ref="B3:B4"/>
    <mergeCell ref="C3:C4"/>
    <mergeCell ref="D3:D4"/>
    <mergeCell ref="E3:E4"/>
  </mergeCells>
  <pageMargins left="0.511811024" right="0.511811024" top="0.78740157499999996" bottom="0.78740157499999996" header="0.31496062000000002" footer="0.31496062000000002"/>
  <pageSetup paperSize="9" scale="68"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4D1F7-6C43-44DA-BDEB-B7C7A787C170}">
  <sheetPr>
    <pageSetUpPr fitToPage="1"/>
  </sheetPr>
  <dimension ref="A1:M32"/>
  <sheetViews>
    <sheetView workbookViewId="0">
      <selection sqref="A1:F1"/>
    </sheetView>
  </sheetViews>
  <sheetFormatPr defaultRowHeight="24.95" customHeight="1" x14ac:dyDescent="0.25"/>
  <cols>
    <col min="1" max="1" width="9.140625" style="64"/>
    <col min="2" max="2" width="8" style="64" customWidth="1"/>
    <col min="3" max="3" width="29.85546875" style="64" customWidth="1"/>
    <col min="4" max="4" width="19.42578125" style="64" customWidth="1"/>
    <col min="5" max="5" width="33.42578125" style="64" customWidth="1"/>
    <col min="6" max="6" width="31" style="64" customWidth="1"/>
    <col min="7" max="7" width="41.42578125" style="64" customWidth="1"/>
    <col min="8" max="8" width="28.28515625" style="64" bestFit="1" customWidth="1"/>
    <col min="9" max="9" width="12.42578125" style="64" customWidth="1"/>
    <col min="10" max="16384" width="9.140625" style="64"/>
  </cols>
  <sheetData>
    <row r="1" spans="1:13" ht="26.25" customHeight="1" thickBot="1" x14ac:dyDescent="0.4">
      <c r="A1" s="552" t="s">
        <v>121</v>
      </c>
      <c r="B1" s="553"/>
      <c r="C1" s="553"/>
      <c r="D1" s="553"/>
      <c r="E1" s="553"/>
      <c r="F1" s="554"/>
      <c r="G1" s="328"/>
      <c r="H1" s="328"/>
      <c r="I1" s="325"/>
      <c r="J1" s="325"/>
      <c r="K1" s="325"/>
      <c r="L1" s="325"/>
      <c r="M1" s="325"/>
    </row>
    <row r="2" spans="1:13" ht="20.100000000000001" customHeight="1" x14ac:dyDescent="0.35">
      <c r="A2" s="561" t="s">
        <v>119</v>
      </c>
      <c r="B2" s="562"/>
      <c r="C2" s="562"/>
      <c r="D2" s="66" t="s">
        <v>124</v>
      </c>
      <c r="E2" s="66" t="s">
        <v>123</v>
      </c>
      <c r="F2" s="67" t="s">
        <v>120</v>
      </c>
      <c r="G2" s="325"/>
      <c r="H2" s="325"/>
      <c r="I2" s="325"/>
      <c r="J2" s="325"/>
      <c r="K2" s="325"/>
    </row>
    <row r="3" spans="1:13" ht="20.100000000000001" customHeight="1" x14ac:dyDescent="0.35">
      <c r="A3" s="548" t="s">
        <v>265</v>
      </c>
      <c r="B3" s="549"/>
      <c r="C3" s="549"/>
      <c r="D3" s="62">
        <v>2</v>
      </c>
      <c r="E3" s="63">
        <v>48523.17</v>
      </c>
      <c r="F3" s="65">
        <f t="shared" ref="F3:F19" si="0">E3*12</f>
        <v>582278.04</v>
      </c>
      <c r="G3" s="325"/>
      <c r="H3" s="325"/>
      <c r="I3" s="325"/>
      <c r="J3" s="325"/>
      <c r="K3" s="325"/>
    </row>
    <row r="4" spans="1:13" ht="20.100000000000001" customHeight="1" x14ac:dyDescent="0.35">
      <c r="A4" s="548" t="s">
        <v>266</v>
      </c>
      <c r="B4" s="549"/>
      <c r="C4" s="549"/>
      <c r="D4" s="62">
        <v>2</v>
      </c>
      <c r="E4" s="63">
        <v>40292.230000000003</v>
      </c>
      <c r="F4" s="65">
        <f t="shared" si="0"/>
        <v>483506.76</v>
      </c>
      <c r="G4" s="325"/>
      <c r="H4" s="325"/>
      <c r="I4" s="325"/>
      <c r="J4" s="325"/>
      <c r="K4" s="325"/>
    </row>
    <row r="5" spans="1:13" ht="20.100000000000001" customHeight="1" x14ac:dyDescent="0.35">
      <c r="A5" s="556" t="s">
        <v>267</v>
      </c>
      <c r="B5" s="557"/>
      <c r="C5" s="558"/>
      <c r="D5" s="62">
        <v>2</v>
      </c>
      <c r="E5" s="63">
        <v>27970.14</v>
      </c>
      <c r="F5" s="65">
        <f t="shared" si="0"/>
        <v>335641.68</v>
      </c>
      <c r="G5" s="325"/>
      <c r="H5" s="325"/>
      <c r="I5" s="325"/>
      <c r="J5" s="325"/>
      <c r="K5" s="325"/>
    </row>
    <row r="6" spans="1:13" ht="20.100000000000001" customHeight="1" x14ac:dyDescent="0.35">
      <c r="A6" s="556" t="s">
        <v>268</v>
      </c>
      <c r="B6" s="557"/>
      <c r="C6" s="558"/>
      <c r="D6" s="62">
        <v>2</v>
      </c>
      <c r="E6" s="63">
        <v>22325.62</v>
      </c>
      <c r="F6" s="65">
        <f t="shared" si="0"/>
        <v>267907.44</v>
      </c>
      <c r="G6" s="325"/>
      <c r="H6" s="325"/>
      <c r="I6" s="325"/>
      <c r="J6" s="325"/>
      <c r="K6" s="325"/>
    </row>
    <row r="7" spans="1:13" ht="20.100000000000001" customHeight="1" x14ac:dyDescent="0.35">
      <c r="A7" s="556" t="s">
        <v>269</v>
      </c>
      <c r="B7" s="557"/>
      <c r="C7" s="558"/>
      <c r="D7" s="62">
        <v>2</v>
      </c>
      <c r="E7" s="63">
        <v>17028.13</v>
      </c>
      <c r="F7" s="65">
        <f t="shared" si="0"/>
        <v>204337.56</v>
      </c>
      <c r="G7" s="325"/>
      <c r="H7" s="325"/>
      <c r="I7" s="325"/>
      <c r="J7" s="325"/>
      <c r="K7" s="325"/>
    </row>
    <row r="8" spans="1:13" ht="20.100000000000001" customHeight="1" x14ac:dyDescent="0.35">
      <c r="A8" s="556" t="s">
        <v>270</v>
      </c>
      <c r="B8" s="557"/>
      <c r="C8" s="558"/>
      <c r="D8" s="62">
        <v>2</v>
      </c>
      <c r="E8" s="63">
        <v>24160.41</v>
      </c>
      <c r="F8" s="65">
        <f t="shared" si="0"/>
        <v>289924.92</v>
      </c>
      <c r="G8" s="325"/>
      <c r="H8" s="325"/>
      <c r="I8" s="325"/>
      <c r="J8" s="325"/>
      <c r="K8" s="325"/>
    </row>
    <row r="9" spans="1:13" ht="20.100000000000001" customHeight="1" x14ac:dyDescent="0.35">
      <c r="A9" s="556" t="s">
        <v>271</v>
      </c>
      <c r="B9" s="557"/>
      <c r="C9" s="558"/>
      <c r="D9" s="62">
        <v>4</v>
      </c>
      <c r="E9" s="63">
        <v>51865.99</v>
      </c>
      <c r="F9" s="65">
        <f t="shared" si="0"/>
        <v>622391.88</v>
      </c>
      <c r="G9" s="325"/>
      <c r="H9" s="325"/>
      <c r="I9" s="325"/>
      <c r="J9" s="325"/>
      <c r="K9" s="325"/>
    </row>
    <row r="10" spans="1:13" ht="20.100000000000001" customHeight="1" x14ac:dyDescent="0.35">
      <c r="A10" s="556" t="s">
        <v>272</v>
      </c>
      <c r="B10" s="557"/>
      <c r="C10" s="558"/>
      <c r="D10" s="62">
        <v>2</v>
      </c>
      <c r="E10" s="63">
        <v>27363.82</v>
      </c>
      <c r="F10" s="65">
        <f t="shared" si="0"/>
        <v>328365.83999999997</v>
      </c>
      <c r="G10" s="325"/>
      <c r="H10" s="325"/>
      <c r="I10" s="325"/>
      <c r="J10" s="325"/>
      <c r="K10" s="325"/>
    </row>
    <row r="11" spans="1:13" ht="20.100000000000001" customHeight="1" x14ac:dyDescent="0.35">
      <c r="A11" s="556" t="s">
        <v>273</v>
      </c>
      <c r="B11" s="557"/>
      <c r="C11" s="558"/>
      <c r="D11" s="62">
        <v>1</v>
      </c>
      <c r="E11" s="63">
        <v>10346.17</v>
      </c>
      <c r="F11" s="65">
        <f t="shared" si="0"/>
        <v>124154.04000000001</v>
      </c>
      <c r="G11" s="325"/>
      <c r="H11" s="325"/>
      <c r="I11" s="325"/>
      <c r="J11" s="325"/>
      <c r="K11" s="325"/>
    </row>
    <row r="12" spans="1:13" ht="20.100000000000001" customHeight="1" x14ac:dyDescent="0.35">
      <c r="A12" s="556" t="s">
        <v>274</v>
      </c>
      <c r="B12" s="557"/>
      <c r="C12" s="558"/>
      <c r="D12" s="62">
        <v>1</v>
      </c>
      <c r="E12" s="63">
        <v>9897.83</v>
      </c>
      <c r="F12" s="65">
        <f t="shared" si="0"/>
        <v>118773.95999999999</v>
      </c>
      <c r="G12" s="325"/>
      <c r="H12" s="325"/>
      <c r="I12" s="325"/>
      <c r="J12" s="325"/>
      <c r="K12" s="325"/>
    </row>
    <row r="13" spans="1:13" ht="20.100000000000001" customHeight="1" x14ac:dyDescent="0.35">
      <c r="A13" s="556" t="s">
        <v>275</v>
      </c>
      <c r="B13" s="557"/>
      <c r="C13" s="558"/>
      <c r="D13" s="62">
        <v>1</v>
      </c>
      <c r="E13" s="63">
        <v>9131.68</v>
      </c>
      <c r="F13" s="65">
        <f t="shared" si="0"/>
        <v>109580.16</v>
      </c>
      <c r="G13" s="325"/>
      <c r="H13" s="325"/>
      <c r="I13" s="325"/>
      <c r="J13" s="325"/>
      <c r="K13" s="325"/>
    </row>
    <row r="14" spans="1:13" ht="20.100000000000001" customHeight="1" x14ac:dyDescent="0.35">
      <c r="A14" s="556" t="s">
        <v>276</v>
      </c>
      <c r="B14" s="557"/>
      <c r="C14" s="558"/>
      <c r="D14" s="62">
        <v>2</v>
      </c>
      <c r="E14" s="63">
        <v>25096.27</v>
      </c>
      <c r="F14" s="65">
        <f t="shared" si="0"/>
        <v>301155.24</v>
      </c>
      <c r="G14" s="325"/>
      <c r="H14" s="325"/>
      <c r="I14" s="325"/>
      <c r="J14" s="325"/>
      <c r="K14" s="325"/>
    </row>
    <row r="15" spans="1:13" ht="20.100000000000001" customHeight="1" x14ac:dyDescent="0.35">
      <c r="A15" s="556" t="s">
        <v>277</v>
      </c>
      <c r="B15" s="557"/>
      <c r="C15" s="558"/>
      <c r="D15" s="62">
        <v>1</v>
      </c>
      <c r="E15" s="63">
        <v>10910.74</v>
      </c>
      <c r="F15" s="65">
        <f t="shared" si="0"/>
        <v>130928.88</v>
      </c>
      <c r="G15" s="325"/>
      <c r="H15" s="325"/>
      <c r="I15" s="325"/>
      <c r="J15" s="325"/>
      <c r="K15" s="325"/>
    </row>
    <row r="16" spans="1:13" ht="20.100000000000001" customHeight="1" x14ac:dyDescent="0.35">
      <c r="A16" s="548" t="s">
        <v>278</v>
      </c>
      <c r="B16" s="549"/>
      <c r="C16" s="549"/>
      <c r="D16" s="62">
        <v>4</v>
      </c>
      <c r="E16" s="63">
        <v>20279.48</v>
      </c>
      <c r="F16" s="65">
        <f t="shared" si="0"/>
        <v>243353.76</v>
      </c>
      <c r="G16" s="325"/>
      <c r="H16" s="325"/>
      <c r="I16" s="325"/>
      <c r="J16" s="325"/>
      <c r="K16" s="325"/>
    </row>
    <row r="17" spans="1:13" ht="20.100000000000001" customHeight="1" x14ac:dyDescent="0.35">
      <c r="A17" s="548" t="s">
        <v>279</v>
      </c>
      <c r="B17" s="549"/>
      <c r="C17" s="549"/>
      <c r="D17" s="62">
        <v>2</v>
      </c>
      <c r="E17" s="63">
        <v>10323.81</v>
      </c>
      <c r="F17" s="65">
        <f t="shared" si="0"/>
        <v>123885.72</v>
      </c>
      <c r="G17" s="325"/>
      <c r="H17" s="325"/>
      <c r="I17" s="325"/>
      <c r="J17" s="325"/>
      <c r="K17" s="325"/>
    </row>
    <row r="18" spans="1:13" ht="20.100000000000001" customHeight="1" x14ac:dyDescent="0.35">
      <c r="A18" s="548" t="s">
        <v>280</v>
      </c>
      <c r="B18" s="549"/>
      <c r="C18" s="549"/>
      <c r="D18" s="62">
        <v>2</v>
      </c>
      <c r="E18" s="63">
        <v>14348.74</v>
      </c>
      <c r="F18" s="65">
        <f t="shared" si="0"/>
        <v>172184.88</v>
      </c>
      <c r="G18" s="325"/>
      <c r="H18" s="325"/>
      <c r="I18" s="325"/>
      <c r="J18" s="325"/>
      <c r="K18" s="325"/>
    </row>
    <row r="19" spans="1:13" ht="20.100000000000001" customHeight="1" x14ac:dyDescent="0.35">
      <c r="A19" s="556" t="s">
        <v>182</v>
      </c>
      <c r="B19" s="557"/>
      <c r="C19" s="558"/>
      <c r="D19" s="62">
        <v>2</v>
      </c>
      <c r="E19" s="63">
        <v>11496.21</v>
      </c>
      <c r="F19" s="65">
        <f t="shared" si="0"/>
        <v>137954.51999999999</v>
      </c>
      <c r="G19" s="325"/>
      <c r="H19" s="325"/>
      <c r="I19" s="325"/>
      <c r="J19" s="325"/>
      <c r="K19" s="325"/>
    </row>
    <row r="20" spans="1:13" ht="20.100000000000001" customHeight="1" thickBot="1" x14ac:dyDescent="0.4">
      <c r="A20" s="550" t="s">
        <v>204</v>
      </c>
      <c r="B20" s="551"/>
      <c r="C20" s="551"/>
      <c r="D20" s="62">
        <v>2</v>
      </c>
      <c r="E20" s="63">
        <v>11975.57</v>
      </c>
      <c r="F20" s="65">
        <f>E20*12</f>
        <v>143706.84</v>
      </c>
      <c r="G20" s="325"/>
      <c r="H20" s="325"/>
      <c r="I20" s="325"/>
      <c r="J20" s="325"/>
      <c r="K20" s="325"/>
    </row>
    <row r="21" spans="1:13" ht="20.100000000000001" customHeight="1" thickBot="1" x14ac:dyDescent="0.4">
      <c r="A21" s="559"/>
      <c r="B21" s="559"/>
      <c r="C21" s="560"/>
      <c r="D21" s="71">
        <f>SUM(D3:D20)</f>
        <v>36</v>
      </c>
      <c r="E21" s="70">
        <f>SUM(E3:E20)</f>
        <v>393336.01</v>
      </c>
      <c r="F21" s="329">
        <f>SUM(F3:F20)</f>
        <v>4720032.1199999982</v>
      </c>
      <c r="G21" s="330"/>
      <c r="I21" s="325"/>
      <c r="J21" s="325"/>
      <c r="K21" s="325"/>
      <c r="L21" s="325"/>
      <c r="M21" s="325"/>
    </row>
    <row r="22" spans="1:13" ht="20.100000000000001" customHeight="1" x14ac:dyDescent="0.35">
      <c r="A22" s="75"/>
      <c r="B22" s="75"/>
      <c r="C22" s="75"/>
      <c r="D22" s="75"/>
      <c r="E22" s="75"/>
      <c r="F22" s="75"/>
      <c r="G22" s="555"/>
      <c r="H22" s="75"/>
      <c r="I22" s="325"/>
      <c r="J22" s="325"/>
      <c r="K22" s="325"/>
      <c r="L22" s="325"/>
      <c r="M22" s="325"/>
    </row>
    <row r="23" spans="1:13" ht="20.100000000000001" customHeight="1" x14ac:dyDescent="0.35">
      <c r="A23" s="75"/>
      <c r="B23" s="75"/>
      <c r="C23" s="75"/>
      <c r="D23" s="75"/>
      <c r="E23" s="75"/>
      <c r="F23" s="75"/>
      <c r="G23" s="555"/>
      <c r="H23" s="75"/>
      <c r="I23" s="325"/>
      <c r="J23" s="325"/>
      <c r="K23" s="325"/>
      <c r="L23" s="325"/>
      <c r="M23" s="325"/>
    </row>
    <row r="24" spans="1:13" ht="20.100000000000001" customHeight="1" x14ac:dyDescent="0.35">
      <c r="A24" s="75"/>
      <c r="B24" s="75"/>
      <c r="C24" s="75"/>
      <c r="D24" s="75"/>
      <c r="E24" s="75"/>
      <c r="F24" s="75"/>
      <c r="G24" s="75"/>
      <c r="H24" s="75"/>
      <c r="I24" s="325"/>
      <c r="J24" s="325"/>
      <c r="K24" s="325"/>
      <c r="L24" s="325"/>
      <c r="M24" s="325"/>
    </row>
    <row r="25" spans="1:13" ht="20.100000000000001" customHeight="1" x14ac:dyDescent="0.35">
      <c r="A25" s="75"/>
      <c r="B25" s="75"/>
      <c r="C25" s="75"/>
      <c r="D25" s="75"/>
      <c r="E25" s="75"/>
      <c r="F25" s="75"/>
      <c r="G25" s="75"/>
      <c r="H25" s="75"/>
      <c r="I25" s="325"/>
      <c r="J25" s="325"/>
      <c r="K25" s="325"/>
      <c r="L25" s="325"/>
      <c r="M25" s="325"/>
    </row>
    <row r="26" spans="1:13" ht="20.100000000000001" customHeight="1" x14ac:dyDescent="0.35">
      <c r="A26" s="75"/>
      <c r="B26" s="75"/>
      <c r="C26" s="75"/>
      <c r="D26" s="75"/>
      <c r="E26" s="75"/>
      <c r="F26" s="75"/>
      <c r="G26" s="75"/>
      <c r="H26" s="75"/>
      <c r="I26" s="325"/>
      <c r="J26" s="325"/>
      <c r="K26" s="325"/>
      <c r="L26" s="325"/>
      <c r="M26" s="325"/>
    </row>
    <row r="27" spans="1:13" ht="20.100000000000001" customHeight="1" x14ac:dyDescent="0.35">
      <c r="A27" s="75"/>
      <c r="B27" s="75"/>
      <c r="C27" s="75"/>
      <c r="D27" s="75"/>
      <c r="E27" s="75"/>
      <c r="F27" s="75"/>
      <c r="G27" s="75"/>
      <c r="H27" s="75"/>
      <c r="I27" s="325"/>
      <c r="J27" s="325"/>
      <c r="K27" s="325"/>
      <c r="L27" s="325"/>
      <c r="M27" s="325"/>
    </row>
    <row r="28" spans="1:13" ht="20.100000000000001" customHeight="1" x14ac:dyDescent="0.25"/>
    <row r="29" spans="1:13" ht="20.100000000000001" customHeight="1" x14ac:dyDescent="0.25"/>
    <row r="30" spans="1:13" ht="20.100000000000001" customHeight="1" x14ac:dyDescent="0.25"/>
    <row r="31" spans="1:13" ht="20.100000000000001" customHeight="1" x14ac:dyDescent="0.25"/>
    <row r="32" spans="1:13" ht="20.100000000000001" customHeight="1" x14ac:dyDescent="0.25"/>
  </sheetData>
  <mergeCells count="22">
    <mergeCell ref="A1:F1"/>
    <mergeCell ref="G22:G23"/>
    <mergeCell ref="A5:C5"/>
    <mergeCell ref="A7:C7"/>
    <mergeCell ref="A6:C6"/>
    <mergeCell ref="A8:C8"/>
    <mergeCell ref="A9:C9"/>
    <mergeCell ref="A10:C10"/>
    <mergeCell ref="A11:C11"/>
    <mergeCell ref="A12:C12"/>
    <mergeCell ref="A13:C13"/>
    <mergeCell ref="A14:C14"/>
    <mergeCell ref="A15:C15"/>
    <mergeCell ref="A19:C19"/>
    <mergeCell ref="A21:C21"/>
    <mergeCell ref="A2:C2"/>
    <mergeCell ref="A3:C3"/>
    <mergeCell ref="A4:C4"/>
    <mergeCell ref="A20:C20"/>
    <mergeCell ref="A16:C16"/>
    <mergeCell ref="A18:C18"/>
    <mergeCell ref="A17:C17"/>
  </mergeCells>
  <pageMargins left="0.511811024" right="0.511811024" top="0.78740157499999996" bottom="0.78740157499999996" header="0.31496062000000002" footer="0.31496062000000002"/>
  <pageSetup paperSize="9" scale="67"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78A00-8D22-40EE-B2A4-A0F6AC30D67F}">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7"/>
  <sheetViews>
    <sheetView zoomScaleNormal="100" workbookViewId="0">
      <pane ySplit="1" topLeftCell="A2" activePane="bottomLeft" state="frozen"/>
      <selection pane="bottomLeft" activeCell="L10" sqref="L10"/>
    </sheetView>
  </sheetViews>
  <sheetFormatPr defaultRowHeight="18" customHeight="1" x14ac:dyDescent="0.25"/>
  <cols>
    <col min="1" max="1" width="5.42578125" style="51" customWidth="1"/>
    <col min="2" max="2" width="26.85546875" style="51" customWidth="1"/>
    <col min="3" max="3" width="8.28515625" style="51" customWidth="1"/>
    <col min="4" max="4" width="8.140625" style="51" customWidth="1"/>
    <col min="5" max="5" width="17.85546875" style="53" customWidth="1"/>
    <col min="6" max="6" width="14.7109375" style="51" customWidth="1"/>
    <col min="7" max="7" width="10.140625" style="51" customWidth="1"/>
    <col min="8" max="8" width="13.140625" style="51" customWidth="1"/>
    <col min="9" max="10" width="14.140625" style="51" customWidth="1"/>
    <col min="11" max="11" width="13.42578125" style="51" customWidth="1"/>
    <col min="12" max="12" width="10.140625" style="51" customWidth="1"/>
    <col min="13" max="13" width="17.85546875" style="51" customWidth="1"/>
    <col min="14" max="14" width="14.7109375" style="51" customWidth="1"/>
    <col min="15" max="15" width="13.140625" style="51" customWidth="1"/>
    <col min="16" max="16" width="14.140625" style="51" customWidth="1"/>
    <col min="17" max="17" width="12.85546875" style="51" customWidth="1"/>
    <col min="18" max="18" width="14.140625" style="51" customWidth="1"/>
    <col min="19" max="16384" width="9.140625" style="51"/>
  </cols>
  <sheetData>
    <row r="1" spans="1:10" s="47" customFormat="1" ht="18" customHeight="1" thickTop="1" thickBot="1" x14ac:dyDescent="0.3">
      <c r="A1" s="42" t="s">
        <v>0</v>
      </c>
      <c r="B1" s="41" t="s">
        <v>1</v>
      </c>
      <c r="C1" s="43" t="s">
        <v>2</v>
      </c>
      <c r="D1" s="44" t="s">
        <v>14</v>
      </c>
      <c r="E1" s="45" t="s">
        <v>13</v>
      </c>
      <c r="F1" s="35" t="s">
        <v>17</v>
      </c>
      <c r="G1" s="35" t="s">
        <v>18</v>
      </c>
      <c r="H1" s="35" t="s">
        <v>24</v>
      </c>
      <c r="I1" s="35" t="s">
        <v>19</v>
      </c>
      <c r="J1" s="35" t="s">
        <v>20</v>
      </c>
    </row>
    <row r="2" spans="1:10" ht="18" customHeight="1" thickTop="1" thickBot="1" x14ac:dyDescent="0.3">
      <c r="A2" s="48">
        <v>1</v>
      </c>
      <c r="B2" s="59" t="s">
        <v>3</v>
      </c>
      <c r="C2" s="49">
        <v>13942</v>
      </c>
      <c r="D2" s="50" t="s">
        <v>15</v>
      </c>
      <c r="E2" s="55">
        <v>39.5</v>
      </c>
      <c r="F2" s="56">
        <v>45</v>
      </c>
      <c r="G2" s="56">
        <v>60</v>
      </c>
      <c r="H2" s="56">
        <v>40</v>
      </c>
      <c r="I2" s="56"/>
      <c r="J2" s="56">
        <v>55</v>
      </c>
    </row>
    <row r="3" spans="1:10" ht="18" customHeight="1" thickTop="1" thickBot="1" x14ac:dyDescent="0.3">
      <c r="A3" s="48">
        <v>2</v>
      </c>
      <c r="B3" s="59" t="s">
        <v>4</v>
      </c>
      <c r="C3" s="49">
        <v>7948</v>
      </c>
      <c r="D3" s="52" t="s">
        <v>16</v>
      </c>
      <c r="E3" s="55">
        <v>51.03</v>
      </c>
      <c r="F3" s="56">
        <v>65</v>
      </c>
      <c r="G3" s="56">
        <v>80</v>
      </c>
      <c r="H3" s="56">
        <v>80</v>
      </c>
      <c r="I3" s="56"/>
      <c r="J3" s="56">
        <v>60</v>
      </c>
    </row>
    <row r="4" spans="1:10" ht="18" customHeight="1" thickTop="1" thickBot="1" x14ac:dyDescent="0.3">
      <c r="A4" s="48">
        <v>3</v>
      </c>
      <c r="B4" s="59" t="s">
        <v>5</v>
      </c>
      <c r="C4" s="49">
        <v>13949</v>
      </c>
      <c r="D4" s="52" t="s">
        <v>15</v>
      </c>
      <c r="E4" s="55">
        <v>56.25</v>
      </c>
      <c r="F4" s="56">
        <v>85</v>
      </c>
      <c r="G4" s="56">
        <v>96</v>
      </c>
      <c r="H4" s="56">
        <v>250</v>
      </c>
      <c r="I4" s="56"/>
      <c r="J4" s="56">
        <v>100</v>
      </c>
    </row>
    <row r="5" spans="1:10" ht="18" customHeight="1" thickTop="1" thickBot="1" x14ac:dyDescent="0.3">
      <c r="A5" s="48">
        <v>4</v>
      </c>
      <c r="B5" s="59" t="s">
        <v>6</v>
      </c>
      <c r="C5" s="49">
        <v>13941</v>
      </c>
      <c r="D5" s="50" t="s">
        <v>15</v>
      </c>
      <c r="E5" s="55">
        <v>86.9</v>
      </c>
      <c r="F5" s="56">
        <v>60</v>
      </c>
      <c r="G5" s="56">
        <v>58</v>
      </c>
      <c r="H5" s="56">
        <v>250</v>
      </c>
      <c r="I5" s="56"/>
      <c r="J5" s="56">
        <v>60</v>
      </c>
    </row>
    <row r="6" spans="1:10" ht="18" customHeight="1" thickTop="1" thickBot="1" x14ac:dyDescent="0.3">
      <c r="A6" s="48">
        <v>5</v>
      </c>
      <c r="B6" s="59" t="s">
        <v>7</v>
      </c>
      <c r="C6" s="49">
        <v>7949</v>
      </c>
      <c r="D6" s="50" t="s">
        <v>16</v>
      </c>
      <c r="E6" s="55">
        <v>45.77</v>
      </c>
      <c r="F6" s="56">
        <v>52.5</v>
      </c>
      <c r="G6" s="56">
        <v>80</v>
      </c>
      <c r="H6" s="56">
        <v>100</v>
      </c>
      <c r="I6" s="56">
        <v>96</v>
      </c>
      <c r="J6" s="56">
        <v>70</v>
      </c>
    </row>
    <row r="7" spans="1:10" ht="18" customHeight="1" thickTop="1" thickBot="1" x14ac:dyDescent="0.3">
      <c r="A7" s="48">
        <v>6</v>
      </c>
      <c r="B7" s="59" t="s">
        <v>8</v>
      </c>
      <c r="C7" s="49">
        <v>13943</v>
      </c>
      <c r="D7" s="52" t="s">
        <v>16</v>
      </c>
      <c r="E7" s="55">
        <v>119.7</v>
      </c>
      <c r="F7" s="56">
        <v>90</v>
      </c>
      <c r="G7" s="56">
        <v>145</v>
      </c>
      <c r="H7" s="56">
        <v>150</v>
      </c>
      <c r="I7" s="56">
        <v>187</v>
      </c>
      <c r="J7" s="56">
        <v>120</v>
      </c>
    </row>
    <row r="8" spans="1:10" ht="18" customHeight="1" thickTop="1" thickBot="1" x14ac:dyDescent="0.3">
      <c r="A8" s="48">
        <v>7</v>
      </c>
      <c r="B8" s="59" t="s">
        <v>9</v>
      </c>
      <c r="C8" s="49">
        <v>72481</v>
      </c>
      <c r="D8" s="50" t="s">
        <v>15</v>
      </c>
      <c r="E8" s="55"/>
      <c r="F8" s="56">
        <v>70</v>
      </c>
      <c r="G8" s="56">
        <v>45</v>
      </c>
      <c r="H8" s="56">
        <v>250</v>
      </c>
      <c r="I8" s="56"/>
      <c r="J8" s="56">
        <v>70</v>
      </c>
    </row>
    <row r="9" spans="1:10" ht="18" customHeight="1" thickTop="1" thickBot="1" x14ac:dyDescent="0.3">
      <c r="A9" s="48">
        <v>8</v>
      </c>
      <c r="B9" s="59" t="s">
        <v>10</v>
      </c>
      <c r="C9" s="49">
        <v>94068</v>
      </c>
      <c r="D9" s="50" t="s">
        <v>16</v>
      </c>
      <c r="E9" s="55">
        <v>530</v>
      </c>
      <c r="F9" s="56">
        <v>295</v>
      </c>
      <c r="G9" s="56">
        <v>355</v>
      </c>
      <c r="H9" s="56"/>
      <c r="I9" s="56"/>
      <c r="J9" s="56">
        <v>410</v>
      </c>
    </row>
    <row r="10" spans="1:10" ht="18" customHeight="1" thickTop="1" thickBot="1" x14ac:dyDescent="0.3">
      <c r="A10" s="48">
        <v>9</v>
      </c>
      <c r="B10" s="59" t="s">
        <v>11</v>
      </c>
      <c r="C10" s="49">
        <v>94069</v>
      </c>
      <c r="D10" s="50" t="s">
        <v>16</v>
      </c>
      <c r="E10" s="55">
        <v>597.5</v>
      </c>
      <c r="F10" s="56"/>
      <c r="G10" s="56">
        <v>445</v>
      </c>
      <c r="H10" s="56"/>
      <c r="I10" s="56"/>
      <c r="J10" s="56">
        <v>480</v>
      </c>
    </row>
    <row r="11" spans="1:10" ht="18" customHeight="1" thickTop="1" thickBot="1" x14ac:dyDescent="0.3">
      <c r="A11" s="48">
        <v>10</v>
      </c>
      <c r="B11" s="59" t="s">
        <v>12</v>
      </c>
      <c r="C11" s="49">
        <v>7946</v>
      </c>
      <c r="D11" s="50" t="s">
        <v>15</v>
      </c>
      <c r="E11" s="57"/>
      <c r="F11" s="58">
        <v>70</v>
      </c>
      <c r="G11" s="58">
        <v>60</v>
      </c>
      <c r="H11" s="58">
        <v>250</v>
      </c>
      <c r="I11" s="58"/>
      <c r="J11" s="58">
        <v>70</v>
      </c>
    </row>
    <row r="12" spans="1:10" ht="18" customHeight="1" thickTop="1" thickBot="1" x14ac:dyDescent="0.3">
      <c r="A12" s="48">
        <v>11</v>
      </c>
      <c r="B12" s="60" t="s">
        <v>28</v>
      </c>
      <c r="C12" s="36">
        <v>107242</v>
      </c>
      <c r="D12" s="50" t="s">
        <v>15</v>
      </c>
      <c r="E12" s="57"/>
      <c r="F12" s="58">
        <v>35</v>
      </c>
      <c r="G12" s="58">
        <v>34</v>
      </c>
      <c r="H12" s="58"/>
      <c r="I12" s="58"/>
      <c r="J12" s="58"/>
    </row>
    <row r="13" spans="1:10" ht="18" customHeight="1" thickTop="1" thickBot="1" x14ac:dyDescent="0.3">
      <c r="B13" s="53"/>
    </row>
    <row r="14" spans="1:10" ht="18" customHeight="1" thickTop="1" thickBot="1" x14ac:dyDescent="0.3">
      <c r="A14" s="42" t="s">
        <v>0</v>
      </c>
      <c r="B14" s="61" t="s">
        <v>1</v>
      </c>
      <c r="C14" s="43" t="s">
        <v>2</v>
      </c>
      <c r="D14" s="44" t="s">
        <v>14</v>
      </c>
      <c r="E14" s="35" t="s">
        <v>26</v>
      </c>
      <c r="F14" s="35" t="s">
        <v>22</v>
      </c>
      <c r="G14" s="35" t="s">
        <v>21</v>
      </c>
      <c r="H14" s="34" t="s">
        <v>23</v>
      </c>
      <c r="I14" s="46" t="s">
        <v>27</v>
      </c>
    </row>
    <row r="15" spans="1:10" ht="18" customHeight="1" thickTop="1" thickBot="1" x14ac:dyDescent="0.3">
      <c r="A15" s="48">
        <v>1</v>
      </c>
      <c r="B15" s="59" t="s">
        <v>3</v>
      </c>
      <c r="C15" s="49">
        <v>13942</v>
      </c>
      <c r="D15" s="50" t="s">
        <v>15</v>
      </c>
      <c r="E15" s="56"/>
      <c r="F15" s="56"/>
      <c r="G15" s="56">
        <v>60</v>
      </c>
      <c r="H15" s="37">
        <v>299.5</v>
      </c>
      <c r="I15" s="38">
        <v>49.92</v>
      </c>
    </row>
    <row r="16" spans="1:10" ht="18" customHeight="1" thickTop="1" thickBot="1" x14ac:dyDescent="0.3">
      <c r="A16" s="48">
        <v>2</v>
      </c>
      <c r="B16" s="59" t="s">
        <v>4</v>
      </c>
      <c r="C16" s="49">
        <v>7948</v>
      </c>
      <c r="D16" s="52" t="s">
        <v>16</v>
      </c>
      <c r="E16" s="56"/>
      <c r="F16" s="56">
        <v>60</v>
      </c>
      <c r="G16" s="56">
        <v>76.8</v>
      </c>
      <c r="H16" s="37">
        <v>472.83</v>
      </c>
      <c r="I16" s="38">
        <v>67.55</v>
      </c>
    </row>
    <row r="17" spans="1:14" ht="18" customHeight="1" thickTop="1" thickBot="1" x14ac:dyDescent="0.3">
      <c r="A17" s="48">
        <v>3</v>
      </c>
      <c r="B17" s="59" t="s">
        <v>5</v>
      </c>
      <c r="C17" s="49">
        <v>13949</v>
      </c>
      <c r="D17" s="52" t="s">
        <v>15</v>
      </c>
      <c r="E17" s="56"/>
      <c r="F17" s="56">
        <v>55</v>
      </c>
      <c r="G17" s="56">
        <v>140</v>
      </c>
      <c r="H17" s="37">
        <v>782.25</v>
      </c>
      <c r="I17" s="38">
        <v>111.75</v>
      </c>
    </row>
    <row r="18" spans="1:14" ht="18" customHeight="1" thickTop="1" thickBot="1" x14ac:dyDescent="0.3">
      <c r="A18" s="48">
        <v>4</v>
      </c>
      <c r="B18" s="59" t="s">
        <v>6</v>
      </c>
      <c r="C18" s="49">
        <v>13941</v>
      </c>
      <c r="D18" s="50" t="s">
        <v>15</v>
      </c>
      <c r="E18" s="56"/>
      <c r="F18" s="56">
        <v>70</v>
      </c>
      <c r="G18" s="56">
        <v>120</v>
      </c>
      <c r="H18" s="37">
        <v>704.9</v>
      </c>
      <c r="I18" s="38">
        <v>100.7</v>
      </c>
    </row>
    <row r="19" spans="1:14" ht="18" customHeight="1" thickTop="1" thickBot="1" x14ac:dyDescent="0.3">
      <c r="A19" s="48">
        <v>5</v>
      </c>
      <c r="B19" s="59" t="s">
        <v>7</v>
      </c>
      <c r="C19" s="49">
        <v>7949</v>
      </c>
      <c r="D19" s="50" t="s">
        <v>16</v>
      </c>
      <c r="E19" s="56"/>
      <c r="F19" s="56">
        <v>82.5</v>
      </c>
      <c r="G19" s="56">
        <v>105</v>
      </c>
      <c r="H19" s="37">
        <v>631.77</v>
      </c>
      <c r="I19" s="38">
        <v>78.97</v>
      </c>
    </row>
    <row r="20" spans="1:14" ht="18" customHeight="1" thickTop="1" thickBot="1" x14ac:dyDescent="0.3">
      <c r="A20" s="48">
        <v>6</v>
      </c>
      <c r="B20" s="59" t="s">
        <v>8</v>
      </c>
      <c r="C20" s="49">
        <v>13943</v>
      </c>
      <c r="D20" s="52" t="s">
        <v>16</v>
      </c>
      <c r="E20" s="56"/>
      <c r="F20" s="56">
        <v>135</v>
      </c>
      <c r="G20" s="56">
        <v>150</v>
      </c>
      <c r="H20" s="37">
        <v>1096.7</v>
      </c>
      <c r="I20" s="38">
        <v>137.09</v>
      </c>
      <c r="N20" s="54"/>
    </row>
    <row r="21" spans="1:14" ht="18" customHeight="1" thickTop="1" thickBot="1" x14ac:dyDescent="0.3">
      <c r="A21" s="48">
        <v>7</v>
      </c>
      <c r="B21" s="59" t="s">
        <v>9</v>
      </c>
      <c r="C21" s="49">
        <v>72481</v>
      </c>
      <c r="D21" s="50" t="s">
        <v>15</v>
      </c>
      <c r="E21" s="56">
        <v>45</v>
      </c>
      <c r="F21" s="56">
        <v>150</v>
      </c>
      <c r="G21" s="56"/>
      <c r="H21" s="37">
        <v>630</v>
      </c>
      <c r="I21" s="38">
        <v>105</v>
      </c>
    </row>
    <row r="22" spans="1:14" ht="18" customHeight="1" thickTop="1" thickBot="1" x14ac:dyDescent="0.3">
      <c r="A22" s="48">
        <v>8</v>
      </c>
      <c r="B22" s="59" t="s">
        <v>10</v>
      </c>
      <c r="C22" s="49">
        <v>94068</v>
      </c>
      <c r="D22" s="50" t="s">
        <v>16</v>
      </c>
      <c r="E22" s="56"/>
      <c r="F22" s="56"/>
      <c r="G22" s="56"/>
      <c r="H22" s="37">
        <v>1590</v>
      </c>
      <c r="I22" s="38">
        <v>397.5</v>
      </c>
      <c r="N22" s="54"/>
    </row>
    <row r="23" spans="1:14" ht="18" customHeight="1" thickTop="1" thickBot="1" x14ac:dyDescent="0.3">
      <c r="A23" s="48">
        <v>9</v>
      </c>
      <c r="B23" s="59" t="s">
        <v>11</v>
      </c>
      <c r="C23" s="49">
        <v>94069</v>
      </c>
      <c r="D23" s="50" t="s">
        <v>16</v>
      </c>
      <c r="E23" s="56"/>
      <c r="F23" s="56"/>
      <c r="G23" s="56"/>
      <c r="H23" s="37">
        <v>1522.5</v>
      </c>
      <c r="I23" s="38">
        <v>507.5</v>
      </c>
      <c r="N23" s="54"/>
    </row>
    <row r="24" spans="1:14" ht="18" customHeight="1" thickTop="1" thickBot="1" x14ac:dyDescent="0.3">
      <c r="A24" s="48">
        <v>10</v>
      </c>
      <c r="B24" s="59" t="s">
        <v>12</v>
      </c>
      <c r="C24" s="49">
        <v>7946</v>
      </c>
      <c r="D24" s="50" t="s">
        <v>15</v>
      </c>
      <c r="E24" s="58"/>
      <c r="F24" s="58"/>
      <c r="G24" s="58"/>
      <c r="H24" s="39">
        <v>450</v>
      </c>
      <c r="I24" s="40">
        <v>112.5</v>
      </c>
      <c r="N24" s="54"/>
    </row>
    <row r="25" spans="1:14" ht="18" customHeight="1" thickTop="1" thickBot="1" x14ac:dyDescent="0.3">
      <c r="A25" s="48">
        <v>11</v>
      </c>
      <c r="B25" s="60" t="s">
        <v>28</v>
      </c>
      <c r="C25" s="36">
        <v>107242</v>
      </c>
      <c r="D25" s="50" t="s">
        <v>15</v>
      </c>
      <c r="E25" s="58"/>
      <c r="F25" s="58">
        <v>30</v>
      </c>
      <c r="G25" s="58"/>
      <c r="H25" s="39">
        <v>99</v>
      </c>
      <c r="I25" s="40">
        <v>33</v>
      </c>
    </row>
    <row r="26" spans="1:14" ht="18" customHeight="1" thickTop="1" thickBot="1" x14ac:dyDescent="0.3"/>
    <row r="27" spans="1:14" ht="18" customHeight="1" thickBot="1" x14ac:dyDescent="0.3">
      <c r="A27" s="563" t="s">
        <v>29</v>
      </c>
      <c r="B27" s="564"/>
      <c r="C27" s="564"/>
      <c r="D27" s="564"/>
      <c r="E27" s="564"/>
      <c r="F27" s="564"/>
      <c r="G27" s="564"/>
      <c r="H27" s="564"/>
      <c r="I27" s="565"/>
    </row>
  </sheetData>
  <mergeCells count="1">
    <mergeCell ref="A27:I27"/>
  </mergeCells>
  <pageMargins left="0.511811024" right="0.511811024" top="0.78740157499999996" bottom="0.78740157499999996" header="0.31496062000000002" footer="0.31496062000000002"/>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5"/>
  <sheetViews>
    <sheetView workbookViewId="0">
      <selection activeCell="A72" sqref="A72"/>
    </sheetView>
  </sheetViews>
  <sheetFormatPr defaultRowHeight="15" x14ac:dyDescent="0.25"/>
  <cols>
    <col min="4" max="4" width="16.85546875" customWidth="1"/>
    <col min="5" max="5" width="14" customWidth="1"/>
    <col min="6" max="6" width="14.7109375" customWidth="1"/>
    <col min="7" max="7" width="16.5703125" customWidth="1"/>
    <col min="8" max="8" width="9.140625" customWidth="1"/>
  </cols>
  <sheetData>
    <row r="1" spans="1:7" ht="16.5" thickTop="1" thickBot="1" x14ac:dyDescent="0.3">
      <c r="A1" s="6" t="s">
        <v>0</v>
      </c>
      <c r="B1" s="7" t="s">
        <v>1</v>
      </c>
      <c r="C1" s="6" t="s">
        <v>2</v>
      </c>
      <c r="D1" s="6" t="s">
        <v>14</v>
      </c>
      <c r="E1" s="5" t="s">
        <v>13</v>
      </c>
      <c r="F1" s="8" t="s">
        <v>17</v>
      </c>
      <c r="G1" s="9" t="s">
        <v>18</v>
      </c>
    </row>
    <row r="2" spans="1:7" ht="16.5" thickTop="1" thickBot="1" x14ac:dyDescent="0.3">
      <c r="A2" s="1">
        <v>1</v>
      </c>
      <c r="B2" s="2" t="s">
        <v>3</v>
      </c>
      <c r="C2" s="3">
        <v>13942</v>
      </c>
      <c r="D2" s="3" t="s">
        <v>15</v>
      </c>
      <c r="E2" s="14">
        <v>39.5</v>
      </c>
      <c r="F2" s="14">
        <v>45</v>
      </c>
      <c r="G2" s="14">
        <v>60</v>
      </c>
    </row>
    <row r="3" spans="1:7" ht="16.5" thickTop="1" thickBot="1" x14ac:dyDescent="0.3">
      <c r="A3" s="1">
        <v>2</v>
      </c>
      <c r="B3" s="2" t="s">
        <v>4</v>
      </c>
      <c r="C3" s="3">
        <v>7948</v>
      </c>
      <c r="D3" s="4" t="s">
        <v>16</v>
      </c>
      <c r="E3" s="14">
        <v>51.03</v>
      </c>
      <c r="F3" s="14">
        <v>65</v>
      </c>
      <c r="G3" s="14">
        <v>80</v>
      </c>
    </row>
    <row r="4" spans="1:7" ht="16.5" thickTop="1" thickBot="1" x14ac:dyDescent="0.3">
      <c r="A4" s="1">
        <v>3</v>
      </c>
      <c r="B4" s="2" t="s">
        <v>5</v>
      </c>
      <c r="C4" s="3">
        <v>13949</v>
      </c>
      <c r="D4" s="4" t="s">
        <v>15</v>
      </c>
      <c r="E4" s="14">
        <v>56.25</v>
      </c>
      <c r="F4" s="14">
        <v>85</v>
      </c>
      <c r="G4" s="14">
        <v>96</v>
      </c>
    </row>
    <row r="5" spans="1:7" ht="16.5" thickTop="1" thickBot="1" x14ac:dyDescent="0.3">
      <c r="A5" s="1">
        <v>4</v>
      </c>
      <c r="B5" s="2" t="s">
        <v>6</v>
      </c>
      <c r="C5" s="3">
        <v>13941</v>
      </c>
      <c r="D5" s="3" t="s">
        <v>15</v>
      </c>
      <c r="E5" s="14">
        <v>86.9</v>
      </c>
      <c r="F5" s="14">
        <v>60</v>
      </c>
      <c r="G5" s="14">
        <v>80</v>
      </c>
    </row>
    <row r="6" spans="1:7" ht="16.5" thickTop="1" thickBot="1" x14ac:dyDescent="0.3">
      <c r="A6" s="1">
        <v>5</v>
      </c>
      <c r="B6" s="2" t="s">
        <v>7</v>
      </c>
      <c r="C6" s="3">
        <v>7949</v>
      </c>
      <c r="D6" s="3" t="s">
        <v>16</v>
      </c>
      <c r="E6" s="14">
        <v>45.77</v>
      </c>
      <c r="F6" s="14">
        <v>52.5</v>
      </c>
      <c r="G6" s="14">
        <v>80</v>
      </c>
    </row>
    <row r="7" spans="1:7" ht="16.5" thickTop="1" thickBot="1" x14ac:dyDescent="0.3">
      <c r="A7" s="1">
        <v>6</v>
      </c>
      <c r="B7" s="2" t="s">
        <v>8</v>
      </c>
      <c r="C7" s="3">
        <v>13943</v>
      </c>
      <c r="D7" s="4" t="s">
        <v>16</v>
      </c>
      <c r="E7" s="14">
        <v>119.7</v>
      </c>
      <c r="F7" s="14">
        <v>90</v>
      </c>
      <c r="G7" s="14">
        <v>145</v>
      </c>
    </row>
    <row r="8" spans="1:7" ht="16.5" thickTop="1" thickBot="1" x14ac:dyDescent="0.3">
      <c r="A8" s="1">
        <v>7</v>
      </c>
      <c r="B8" s="2" t="s">
        <v>9</v>
      </c>
      <c r="C8" s="3">
        <v>72481</v>
      </c>
      <c r="D8" s="3" t="s">
        <v>15</v>
      </c>
      <c r="E8" s="18"/>
      <c r="F8" s="16">
        <v>70</v>
      </c>
      <c r="G8" s="19"/>
    </row>
    <row r="9" spans="1:7" ht="16.5" thickTop="1" thickBot="1" x14ac:dyDescent="0.3">
      <c r="A9" s="1">
        <v>8</v>
      </c>
      <c r="B9" s="2" t="s">
        <v>10</v>
      </c>
      <c r="C9" s="3">
        <v>94068</v>
      </c>
      <c r="D9" s="3" t="s">
        <v>16</v>
      </c>
      <c r="E9" s="14">
        <v>530</v>
      </c>
      <c r="F9" s="14">
        <v>295</v>
      </c>
      <c r="G9" s="14">
        <v>355</v>
      </c>
    </row>
    <row r="10" spans="1:7" ht="16.5" thickTop="1" thickBot="1" x14ac:dyDescent="0.3">
      <c r="A10" s="1">
        <v>9</v>
      </c>
      <c r="B10" s="2" t="s">
        <v>11</v>
      </c>
      <c r="C10" s="3">
        <v>94069</v>
      </c>
      <c r="D10" s="3" t="s">
        <v>16</v>
      </c>
      <c r="E10" s="14">
        <v>597.5</v>
      </c>
      <c r="F10" s="21"/>
      <c r="G10" s="14">
        <v>445</v>
      </c>
    </row>
    <row r="11" spans="1:7" ht="16.5" thickTop="1" thickBot="1" x14ac:dyDescent="0.3">
      <c r="A11" s="1">
        <v>10</v>
      </c>
      <c r="B11" s="2" t="s">
        <v>12</v>
      </c>
      <c r="C11" s="3">
        <v>7946</v>
      </c>
      <c r="D11" s="3" t="s">
        <v>15</v>
      </c>
      <c r="E11" s="18"/>
      <c r="F11" s="14">
        <v>70</v>
      </c>
      <c r="G11" s="14">
        <v>60</v>
      </c>
    </row>
    <row r="12" spans="1:7" ht="15.75" thickTop="1" x14ac:dyDescent="0.25">
      <c r="A12" s="29"/>
      <c r="B12" s="30"/>
      <c r="C12" s="31"/>
      <c r="D12" s="31"/>
      <c r="E12" s="32"/>
      <c r="F12" s="33"/>
      <c r="G12" s="33"/>
    </row>
    <row r="13" spans="1:7" ht="15.75" thickBot="1" x14ac:dyDescent="0.3"/>
    <row r="14" spans="1:7" ht="16.5" thickTop="1" thickBot="1" x14ac:dyDescent="0.3">
      <c r="A14" s="6" t="s">
        <v>0</v>
      </c>
      <c r="B14" s="7" t="s">
        <v>1</v>
      </c>
      <c r="C14" s="6" t="s">
        <v>2</v>
      </c>
      <c r="D14" s="6" t="s">
        <v>14</v>
      </c>
      <c r="E14" s="22" t="s">
        <v>24</v>
      </c>
      <c r="F14" s="10" t="s">
        <v>19</v>
      </c>
      <c r="G14" s="11" t="s">
        <v>20</v>
      </c>
    </row>
    <row r="15" spans="1:7" ht="16.5" thickTop="1" thickBot="1" x14ac:dyDescent="0.3">
      <c r="A15" s="1">
        <v>1</v>
      </c>
      <c r="B15" s="2" t="s">
        <v>3</v>
      </c>
      <c r="C15" s="3">
        <v>13942</v>
      </c>
      <c r="D15" s="3" t="s">
        <v>15</v>
      </c>
      <c r="E15" s="14">
        <v>40</v>
      </c>
      <c r="F15" s="15"/>
      <c r="G15" s="16">
        <v>55</v>
      </c>
    </row>
    <row r="16" spans="1:7" ht="16.5" thickTop="1" thickBot="1" x14ac:dyDescent="0.3">
      <c r="A16" s="1">
        <v>2</v>
      </c>
      <c r="B16" s="2" t="s">
        <v>4</v>
      </c>
      <c r="C16" s="3">
        <v>7948</v>
      </c>
      <c r="D16" s="4" t="s">
        <v>16</v>
      </c>
      <c r="E16" s="14">
        <v>80</v>
      </c>
      <c r="F16" s="15"/>
      <c r="G16" s="16">
        <v>60</v>
      </c>
    </row>
    <row r="17" spans="1:7" ht="16.5" thickTop="1" thickBot="1" x14ac:dyDescent="0.3">
      <c r="A17" s="1">
        <v>3</v>
      </c>
      <c r="B17" s="2" t="s">
        <v>5</v>
      </c>
      <c r="C17" s="3">
        <v>13949</v>
      </c>
      <c r="D17" s="4" t="s">
        <v>15</v>
      </c>
      <c r="E17" s="14">
        <v>250</v>
      </c>
      <c r="F17" s="15"/>
      <c r="G17" s="16">
        <v>100</v>
      </c>
    </row>
    <row r="18" spans="1:7" ht="16.5" thickTop="1" thickBot="1" x14ac:dyDescent="0.3">
      <c r="A18" s="1">
        <v>4</v>
      </c>
      <c r="B18" s="2" t="s">
        <v>6</v>
      </c>
      <c r="C18" s="3">
        <v>13941</v>
      </c>
      <c r="D18" s="3" t="s">
        <v>15</v>
      </c>
      <c r="E18" s="14">
        <v>250</v>
      </c>
      <c r="F18" s="15"/>
      <c r="G18" s="16">
        <v>60</v>
      </c>
    </row>
    <row r="19" spans="1:7" ht="16.5" thickTop="1" thickBot="1" x14ac:dyDescent="0.3">
      <c r="A19" s="1">
        <v>5</v>
      </c>
      <c r="B19" s="2" t="s">
        <v>7</v>
      </c>
      <c r="C19" s="3">
        <v>7949</v>
      </c>
      <c r="D19" s="3" t="s">
        <v>16</v>
      </c>
      <c r="E19" s="14">
        <v>100</v>
      </c>
      <c r="F19" s="14">
        <v>96</v>
      </c>
      <c r="G19" s="16">
        <v>70</v>
      </c>
    </row>
    <row r="20" spans="1:7" ht="16.5" thickTop="1" thickBot="1" x14ac:dyDescent="0.3">
      <c r="A20" s="1">
        <v>6</v>
      </c>
      <c r="B20" s="2" t="s">
        <v>8</v>
      </c>
      <c r="C20" s="3">
        <v>13943</v>
      </c>
      <c r="D20" s="4" t="s">
        <v>16</v>
      </c>
      <c r="E20" s="14">
        <v>150</v>
      </c>
      <c r="F20" s="14">
        <v>187</v>
      </c>
      <c r="G20" s="16">
        <v>120</v>
      </c>
    </row>
    <row r="21" spans="1:7" ht="16.5" thickTop="1" thickBot="1" x14ac:dyDescent="0.3">
      <c r="A21" s="1">
        <v>7</v>
      </c>
      <c r="B21" s="2" t="s">
        <v>9</v>
      </c>
      <c r="C21" s="3">
        <v>72481</v>
      </c>
      <c r="D21" s="3" t="s">
        <v>15</v>
      </c>
      <c r="E21" s="16">
        <v>250</v>
      </c>
      <c r="F21" s="15"/>
      <c r="G21" s="16">
        <v>70</v>
      </c>
    </row>
    <row r="22" spans="1:7" ht="16.5" thickTop="1" thickBot="1" x14ac:dyDescent="0.3">
      <c r="A22" s="1">
        <v>8</v>
      </c>
      <c r="B22" s="2" t="s">
        <v>10</v>
      </c>
      <c r="C22" s="3">
        <v>94068</v>
      </c>
      <c r="D22" s="3" t="s">
        <v>16</v>
      </c>
      <c r="E22" s="23"/>
      <c r="F22" s="15"/>
      <c r="G22" s="16">
        <v>410</v>
      </c>
    </row>
    <row r="23" spans="1:7" ht="16.5" thickTop="1" thickBot="1" x14ac:dyDescent="0.3">
      <c r="A23" s="1">
        <v>9</v>
      </c>
      <c r="B23" s="2" t="s">
        <v>11</v>
      </c>
      <c r="C23" s="3">
        <v>94069</v>
      </c>
      <c r="D23" s="3" t="s">
        <v>16</v>
      </c>
      <c r="E23" s="23"/>
      <c r="F23" s="15"/>
      <c r="G23" s="16">
        <v>480</v>
      </c>
    </row>
    <row r="24" spans="1:7" ht="16.5" thickTop="1" thickBot="1" x14ac:dyDescent="0.3">
      <c r="A24" s="1">
        <v>10</v>
      </c>
      <c r="B24" s="2" t="s">
        <v>12</v>
      </c>
      <c r="C24" s="3">
        <v>7946</v>
      </c>
      <c r="D24" s="3" t="s">
        <v>15</v>
      </c>
      <c r="E24" s="14">
        <v>250</v>
      </c>
      <c r="F24" s="15"/>
      <c r="G24" s="16">
        <v>70</v>
      </c>
    </row>
    <row r="25" spans="1:7" ht="15.75" thickTop="1" x14ac:dyDescent="0.25">
      <c r="A25" s="29"/>
      <c r="B25" s="30"/>
      <c r="C25" s="31"/>
      <c r="D25" s="31"/>
      <c r="E25" s="33"/>
      <c r="F25" s="32"/>
      <c r="G25" s="32"/>
    </row>
    <row r="26" spans="1:7" x14ac:dyDescent="0.25">
      <c r="A26" s="29"/>
      <c r="B26" s="30"/>
      <c r="C26" s="31"/>
      <c r="D26" s="31"/>
      <c r="E26" s="33"/>
      <c r="F26" s="32"/>
      <c r="G26" s="32"/>
    </row>
    <row r="27" spans="1:7" x14ac:dyDescent="0.25">
      <c r="A27" s="29"/>
      <c r="B27" s="30"/>
      <c r="C27" s="31"/>
      <c r="D27" s="31"/>
      <c r="E27" s="33"/>
      <c r="F27" s="32"/>
      <c r="G27" s="32"/>
    </row>
    <row r="28" spans="1:7" x14ac:dyDescent="0.25">
      <c r="A28" s="29"/>
      <c r="B28" s="30"/>
      <c r="C28" s="31"/>
      <c r="D28" s="31"/>
      <c r="E28" s="33"/>
      <c r="F28" s="32"/>
      <c r="G28" s="32"/>
    </row>
    <row r="29" spans="1:7" x14ac:dyDescent="0.25">
      <c r="A29" s="29"/>
      <c r="B29" s="30"/>
      <c r="C29" s="31"/>
      <c r="D29" s="31"/>
      <c r="E29" s="33"/>
      <c r="F29" s="32"/>
      <c r="G29" s="32"/>
    </row>
    <row r="30" spans="1:7" ht="15.75" thickBot="1" x14ac:dyDescent="0.3"/>
    <row r="31" spans="1:7" ht="16.5" thickTop="1" thickBot="1" x14ac:dyDescent="0.3">
      <c r="A31" s="6" t="s">
        <v>0</v>
      </c>
      <c r="B31" s="7" t="s">
        <v>1</v>
      </c>
      <c r="C31" s="6" t="s">
        <v>2</v>
      </c>
      <c r="D31" s="6" t="s">
        <v>14</v>
      </c>
      <c r="E31" s="13" t="s">
        <v>21</v>
      </c>
      <c r="F31" s="12" t="s">
        <v>22</v>
      </c>
      <c r="G31" s="27" t="s">
        <v>26</v>
      </c>
    </row>
    <row r="32" spans="1:7" ht="16.5" thickTop="1" thickBot="1" x14ac:dyDescent="0.3">
      <c r="A32" s="1">
        <v>1</v>
      </c>
      <c r="B32" s="2" t="s">
        <v>3</v>
      </c>
      <c r="C32" s="3">
        <v>13942</v>
      </c>
      <c r="D32" s="3" t="s">
        <v>15</v>
      </c>
      <c r="E32" s="16">
        <v>60</v>
      </c>
      <c r="F32" s="17"/>
      <c r="G32" s="28"/>
    </row>
    <row r="33" spans="1:7" ht="16.5" thickTop="1" thickBot="1" x14ac:dyDescent="0.3">
      <c r="A33" s="1">
        <v>2</v>
      </c>
      <c r="B33" s="2" t="s">
        <v>4</v>
      </c>
      <c r="C33" s="3">
        <v>7948</v>
      </c>
      <c r="D33" s="4" t="s">
        <v>16</v>
      </c>
      <c r="E33" s="16">
        <v>76.8</v>
      </c>
      <c r="F33" s="16">
        <v>60</v>
      </c>
      <c r="G33" s="28"/>
    </row>
    <row r="34" spans="1:7" ht="16.5" thickTop="1" thickBot="1" x14ac:dyDescent="0.3">
      <c r="A34" s="1">
        <v>3</v>
      </c>
      <c r="B34" s="2" t="s">
        <v>5</v>
      </c>
      <c r="C34" s="3">
        <v>13949</v>
      </c>
      <c r="D34" s="4" t="s">
        <v>15</v>
      </c>
      <c r="E34" s="16">
        <v>140</v>
      </c>
      <c r="F34" s="16">
        <v>55</v>
      </c>
      <c r="G34" s="28"/>
    </row>
    <row r="35" spans="1:7" ht="16.5" thickTop="1" thickBot="1" x14ac:dyDescent="0.3">
      <c r="A35" s="1">
        <v>4</v>
      </c>
      <c r="B35" s="2" t="s">
        <v>6</v>
      </c>
      <c r="C35" s="3">
        <v>13941</v>
      </c>
      <c r="D35" s="3" t="s">
        <v>15</v>
      </c>
      <c r="E35" s="16">
        <v>120</v>
      </c>
      <c r="F35" s="16">
        <v>70</v>
      </c>
      <c r="G35" s="28"/>
    </row>
    <row r="36" spans="1:7" ht="16.5" thickTop="1" thickBot="1" x14ac:dyDescent="0.3">
      <c r="A36" s="1">
        <v>5</v>
      </c>
      <c r="B36" s="2" t="s">
        <v>7</v>
      </c>
      <c r="C36" s="3">
        <v>7949</v>
      </c>
      <c r="D36" s="3" t="s">
        <v>16</v>
      </c>
      <c r="E36" s="16">
        <v>105</v>
      </c>
      <c r="F36" s="16">
        <v>82.5</v>
      </c>
      <c r="G36" s="28"/>
    </row>
    <row r="37" spans="1:7" ht="16.5" thickTop="1" thickBot="1" x14ac:dyDescent="0.3">
      <c r="A37" s="1">
        <v>6</v>
      </c>
      <c r="B37" s="2" t="s">
        <v>8</v>
      </c>
      <c r="C37" s="3">
        <v>13943</v>
      </c>
      <c r="D37" s="4" t="s">
        <v>16</v>
      </c>
      <c r="E37" s="16">
        <v>150</v>
      </c>
      <c r="F37" s="16">
        <v>135</v>
      </c>
      <c r="G37" s="28"/>
    </row>
    <row r="38" spans="1:7" ht="16.5" thickTop="1" thickBot="1" x14ac:dyDescent="0.3">
      <c r="A38" s="1">
        <v>7</v>
      </c>
      <c r="B38" s="2" t="s">
        <v>9</v>
      </c>
      <c r="C38" s="3">
        <v>72481</v>
      </c>
      <c r="D38" s="3" t="s">
        <v>15</v>
      </c>
      <c r="E38" s="20"/>
      <c r="F38" s="16">
        <v>150</v>
      </c>
      <c r="G38" s="16">
        <v>45</v>
      </c>
    </row>
    <row r="39" spans="1:7" ht="16.5" thickTop="1" thickBot="1" x14ac:dyDescent="0.3">
      <c r="A39" s="1">
        <v>8</v>
      </c>
      <c r="B39" s="2" t="s">
        <v>10</v>
      </c>
      <c r="C39" s="3">
        <v>94068</v>
      </c>
      <c r="D39" s="3" t="s">
        <v>16</v>
      </c>
      <c r="E39" s="20"/>
      <c r="F39" s="17"/>
      <c r="G39" s="28"/>
    </row>
    <row r="40" spans="1:7" ht="16.5" thickTop="1" thickBot="1" x14ac:dyDescent="0.3">
      <c r="A40" s="1">
        <v>9</v>
      </c>
      <c r="B40" s="2" t="s">
        <v>11</v>
      </c>
      <c r="C40" s="3">
        <v>94069</v>
      </c>
      <c r="D40" s="3" t="s">
        <v>16</v>
      </c>
      <c r="E40" s="20"/>
      <c r="F40" s="17"/>
      <c r="G40" s="28"/>
    </row>
    <row r="41" spans="1:7" ht="16.5" thickTop="1" thickBot="1" x14ac:dyDescent="0.3">
      <c r="A41" s="1">
        <v>10</v>
      </c>
      <c r="B41" s="2" t="s">
        <v>12</v>
      </c>
      <c r="C41" s="3">
        <v>7946</v>
      </c>
      <c r="D41" s="3" t="s">
        <v>15</v>
      </c>
      <c r="E41" s="20"/>
      <c r="F41" s="17"/>
      <c r="G41" s="28"/>
    </row>
    <row r="42" spans="1:7" ht="15.75" thickTop="1" x14ac:dyDescent="0.25">
      <c r="A42" s="29"/>
      <c r="B42" s="30"/>
      <c r="C42" s="31"/>
      <c r="D42" s="31"/>
      <c r="E42" s="32"/>
      <c r="F42" s="32"/>
      <c r="G42" s="32"/>
    </row>
    <row r="43" spans="1:7" ht="15.75" thickBot="1" x14ac:dyDescent="0.3"/>
    <row r="44" spans="1:7" ht="16.5" thickTop="1" thickBot="1" x14ac:dyDescent="0.3">
      <c r="A44" s="6" t="s">
        <v>0</v>
      </c>
      <c r="B44" s="7" t="s">
        <v>1</v>
      </c>
      <c r="C44" s="6" t="s">
        <v>2</v>
      </c>
      <c r="D44" s="6" t="s">
        <v>14</v>
      </c>
      <c r="E44" s="24" t="s">
        <v>23</v>
      </c>
      <c r="F44" s="24" t="s">
        <v>25</v>
      </c>
    </row>
    <row r="45" spans="1:7" ht="16.5" thickTop="1" thickBot="1" x14ac:dyDescent="0.3">
      <c r="A45" s="1">
        <v>1</v>
      </c>
      <c r="B45" s="2" t="s">
        <v>3</v>
      </c>
      <c r="C45" s="3">
        <v>13942</v>
      </c>
      <c r="D45" s="3" t="s">
        <v>15</v>
      </c>
      <c r="E45" s="26">
        <v>299.5</v>
      </c>
      <c r="F45" s="26">
        <v>59.9</v>
      </c>
    </row>
    <row r="46" spans="1:7" ht="16.5" thickTop="1" thickBot="1" x14ac:dyDescent="0.3">
      <c r="A46" s="1">
        <v>2</v>
      </c>
      <c r="B46" s="2" t="s">
        <v>4</v>
      </c>
      <c r="C46" s="3">
        <v>7948</v>
      </c>
      <c r="D46" s="4" t="s">
        <v>16</v>
      </c>
      <c r="E46" s="25">
        <v>472.83</v>
      </c>
      <c r="F46" s="25">
        <v>78.81</v>
      </c>
    </row>
    <row r="47" spans="1:7" ht="16.5" thickTop="1" thickBot="1" x14ac:dyDescent="0.3">
      <c r="A47" s="1">
        <v>3</v>
      </c>
      <c r="B47" s="2" t="s">
        <v>5</v>
      </c>
      <c r="C47" s="3">
        <v>13949</v>
      </c>
      <c r="D47" s="4" t="s">
        <v>15</v>
      </c>
      <c r="E47" s="25">
        <v>782.25</v>
      </c>
      <c r="F47" s="25">
        <v>130.38</v>
      </c>
    </row>
    <row r="48" spans="1:7" ht="16.5" thickTop="1" thickBot="1" x14ac:dyDescent="0.3">
      <c r="A48" s="1">
        <v>4</v>
      </c>
      <c r="B48" s="2" t="s">
        <v>6</v>
      </c>
      <c r="C48" s="3">
        <v>13941</v>
      </c>
      <c r="D48" s="3" t="s">
        <v>15</v>
      </c>
      <c r="E48" s="25">
        <v>726.9</v>
      </c>
      <c r="F48" s="25">
        <v>121.15</v>
      </c>
    </row>
    <row r="49" spans="1:6" ht="16.5" thickTop="1" thickBot="1" x14ac:dyDescent="0.3">
      <c r="A49" s="1">
        <v>5</v>
      </c>
      <c r="B49" s="2" t="s">
        <v>7</v>
      </c>
      <c r="C49" s="3">
        <v>7949</v>
      </c>
      <c r="D49" s="3" t="s">
        <v>16</v>
      </c>
      <c r="E49" s="25">
        <v>631.77</v>
      </c>
      <c r="F49" s="25">
        <v>90.25</v>
      </c>
    </row>
    <row r="50" spans="1:6" ht="16.5" thickTop="1" thickBot="1" x14ac:dyDescent="0.3">
      <c r="A50" s="1">
        <v>6</v>
      </c>
      <c r="B50" s="2" t="s">
        <v>8</v>
      </c>
      <c r="C50" s="3">
        <v>13943</v>
      </c>
      <c r="D50" s="4" t="s">
        <v>16</v>
      </c>
      <c r="E50" s="26">
        <v>1096.7</v>
      </c>
      <c r="F50" s="26">
        <v>156.66999999999999</v>
      </c>
    </row>
    <row r="51" spans="1:6" ht="16.5" thickTop="1" thickBot="1" x14ac:dyDescent="0.3">
      <c r="A51" s="1">
        <v>7</v>
      </c>
      <c r="B51" s="2" t="s">
        <v>9</v>
      </c>
      <c r="C51" s="3">
        <v>72481</v>
      </c>
      <c r="D51" s="3" t="s">
        <v>15</v>
      </c>
      <c r="E51" s="25">
        <v>630</v>
      </c>
      <c r="F51" s="26">
        <v>210</v>
      </c>
    </row>
    <row r="52" spans="1:6" ht="16.5" thickTop="1" thickBot="1" x14ac:dyDescent="0.3">
      <c r="A52" s="1">
        <v>8</v>
      </c>
      <c r="B52" s="2" t="s">
        <v>10</v>
      </c>
      <c r="C52" s="3">
        <v>94068</v>
      </c>
      <c r="D52" s="3" t="s">
        <v>16</v>
      </c>
      <c r="E52" s="26">
        <v>1590</v>
      </c>
      <c r="F52" s="26">
        <v>397.5</v>
      </c>
    </row>
    <row r="53" spans="1:6" ht="16.5" thickTop="1" thickBot="1" x14ac:dyDescent="0.3">
      <c r="A53" s="1">
        <v>9</v>
      </c>
      <c r="B53" s="2" t="s">
        <v>11</v>
      </c>
      <c r="C53" s="3">
        <v>94069</v>
      </c>
      <c r="D53" s="3" t="s">
        <v>16</v>
      </c>
      <c r="E53" s="26">
        <v>1522.5</v>
      </c>
      <c r="F53" s="26">
        <v>507.5</v>
      </c>
    </row>
    <row r="54" spans="1:6" ht="16.5" thickTop="1" thickBot="1" x14ac:dyDescent="0.3">
      <c r="A54" s="1">
        <v>10</v>
      </c>
      <c r="B54" s="2" t="s">
        <v>12</v>
      </c>
      <c r="C54" s="3">
        <v>7946</v>
      </c>
      <c r="D54" s="3" t="s">
        <v>15</v>
      </c>
      <c r="E54" s="26">
        <v>450</v>
      </c>
      <c r="F54" s="26">
        <v>150</v>
      </c>
    </row>
    <row r="55" spans="1:6" ht="15.75" thickTop="1" x14ac:dyDescent="0.25"/>
  </sheetData>
  <pageMargins left="0.511811024" right="0.511811024" top="0.78740157499999996" bottom="0.78740157499999996" header="0.31496062000000002" footer="0.31496062000000002"/>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756F-88C0-450A-B5CC-160FDB40C73B}">
  <sheetPr>
    <pageSetUpPr fitToPage="1"/>
  </sheetPr>
  <dimension ref="A1:E114"/>
  <sheetViews>
    <sheetView workbookViewId="0">
      <selection sqref="A1:D1"/>
    </sheetView>
  </sheetViews>
  <sheetFormatPr defaultRowHeight="15" x14ac:dyDescent="0.25"/>
  <cols>
    <col min="2" max="2" width="75" customWidth="1"/>
    <col min="3" max="3" width="35.42578125" customWidth="1"/>
    <col min="4" max="4" width="33.7109375" customWidth="1"/>
    <col min="5" max="5" width="120.42578125" bestFit="1" customWidth="1"/>
  </cols>
  <sheetData>
    <row r="1" spans="1:5" ht="15.75" thickBot="1" x14ac:dyDescent="0.3">
      <c r="A1" s="473" t="s">
        <v>30</v>
      </c>
      <c r="B1" s="473"/>
      <c r="C1" s="473"/>
      <c r="D1" s="474"/>
      <c r="E1" s="79" t="s">
        <v>176</v>
      </c>
    </row>
    <row r="2" spans="1:5" ht="15.75" thickBot="1" x14ac:dyDescent="0.3">
      <c r="A2" s="493" t="s">
        <v>31</v>
      </c>
      <c r="B2" s="493"/>
      <c r="C2" s="493"/>
      <c r="D2" s="493"/>
      <c r="E2" s="80" t="s">
        <v>134</v>
      </c>
    </row>
    <row r="3" spans="1:5" x14ac:dyDescent="0.25">
      <c r="A3" s="98" t="s">
        <v>32</v>
      </c>
      <c r="B3" s="494" t="s">
        <v>33</v>
      </c>
      <c r="C3" s="494"/>
      <c r="D3" s="99"/>
      <c r="E3" s="76" t="s">
        <v>135</v>
      </c>
    </row>
    <row r="4" spans="1:5" x14ac:dyDescent="0.25">
      <c r="A4" s="90" t="s">
        <v>34</v>
      </c>
      <c r="B4" s="495" t="s">
        <v>35</v>
      </c>
      <c r="C4" s="495"/>
      <c r="D4" s="100" t="s">
        <v>36</v>
      </c>
      <c r="E4" s="76" t="s">
        <v>136</v>
      </c>
    </row>
    <row r="5" spans="1:5" x14ac:dyDescent="0.25">
      <c r="A5" s="96" t="s">
        <v>37</v>
      </c>
      <c r="B5" s="496" t="s">
        <v>38</v>
      </c>
      <c r="C5" s="496"/>
      <c r="D5" s="100" t="s">
        <v>224</v>
      </c>
      <c r="E5" s="81" t="s">
        <v>163</v>
      </c>
    </row>
    <row r="6" spans="1:5" ht="15.75" thickBot="1" x14ac:dyDescent="0.3">
      <c r="A6" s="101" t="s">
        <v>52</v>
      </c>
      <c r="B6" s="492" t="s">
        <v>43</v>
      </c>
      <c r="C6" s="492"/>
      <c r="D6" s="102" t="s">
        <v>44</v>
      </c>
      <c r="E6" s="76" t="s">
        <v>153</v>
      </c>
    </row>
    <row r="7" spans="1:5" ht="15.75" thickBot="1" x14ac:dyDescent="0.3">
      <c r="A7" s="478" t="s">
        <v>45</v>
      </c>
      <c r="B7" s="478"/>
      <c r="C7" s="478"/>
      <c r="D7" s="478"/>
      <c r="E7" s="84" t="s">
        <v>155</v>
      </c>
    </row>
    <row r="8" spans="1:5" ht="15" customHeight="1" x14ac:dyDescent="0.25">
      <c r="A8" s="90" t="s">
        <v>32</v>
      </c>
      <c r="B8" s="440" t="s">
        <v>46</v>
      </c>
      <c r="C8" s="441"/>
      <c r="D8" s="103" t="s">
        <v>238</v>
      </c>
      <c r="E8" s="85" t="s">
        <v>171</v>
      </c>
    </row>
    <row r="9" spans="1:5" ht="15.75" customHeight="1" thickBot="1" x14ac:dyDescent="0.3">
      <c r="A9" s="101" t="s">
        <v>34</v>
      </c>
      <c r="B9" s="442" t="s">
        <v>118</v>
      </c>
      <c r="C9" s="443"/>
      <c r="D9" s="104" t="s">
        <v>260</v>
      </c>
      <c r="E9" s="87" t="s">
        <v>173</v>
      </c>
    </row>
    <row r="10" spans="1:5" ht="15.75" thickBot="1" x14ac:dyDescent="0.3">
      <c r="A10" s="478" t="s">
        <v>47</v>
      </c>
      <c r="B10" s="478"/>
      <c r="C10" s="478"/>
      <c r="D10" s="478"/>
      <c r="E10" s="84" t="s">
        <v>175</v>
      </c>
    </row>
    <row r="11" spans="1:5" x14ac:dyDescent="0.25">
      <c r="A11" s="90">
        <v>1</v>
      </c>
      <c r="B11" s="498" t="s">
        <v>318</v>
      </c>
      <c r="C11" s="499"/>
      <c r="D11" s="304">
        <v>4750</v>
      </c>
      <c r="E11" s="81" t="s">
        <v>223</v>
      </c>
    </row>
    <row r="12" spans="1:5" x14ac:dyDescent="0.25">
      <c r="A12" s="96">
        <v>2</v>
      </c>
      <c r="B12" s="496" t="s">
        <v>128</v>
      </c>
      <c r="C12" s="496"/>
      <c r="D12" s="103" t="s">
        <v>238</v>
      </c>
      <c r="E12" s="81" t="s">
        <v>283</v>
      </c>
    </row>
    <row r="13" spans="1:5" ht="15.75" thickBot="1" x14ac:dyDescent="0.3">
      <c r="A13" s="96">
        <v>3</v>
      </c>
      <c r="B13" s="496" t="s">
        <v>48</v>
      </c>
      <c r="C13" s="496"/>
      <c r="D13" s="105">
        <v>1621</v>
      </c>
      <c r="E13" s="77"/>
    </row>
    <row r="14" spans="1:5" ht="15.75" thickBot="1" x14ac:dyDescent="0.3">
      <c r="A14" s="478" t="s">
        <v>289</v>
      </c>
      <c r="B14" s="478"/>
      <c r="C14" s="478"/>
      <c r="D14" s="478"/>
      <c r="E14" s="77"/>
    </row>
    <row r="15" spans="1:5" x14ac:dyDescent="0.25">
      <c r="A15" s="106">
        <v>1</v>
      </c>
      <c r="B15" s="497" t="s">
        <v>50</v>
      </c>
      <c r="C15" s="497"/>
      <c r="D15" s="107" t="s">
        <v>51</v>
      </c>
      <c r="E15" s="77"/>
    </row>
    <row r="16" spans="1:5" x14ac:dyDescent="0.25">
      <c r="A16" s="90" t="s">
        <v>32</v>
      </c>
      <c r="B16" s="435" t="s">
        <v>221</v>
      </c>
      <c r="C16" s="436"/>
      <c r="D16" s="108">
        <f>D11/220*200</f>
        <v>4318.181818181818</v>
      </c>
      <c r="E16" s="82" t="s">
        <v>264</v>
      </c>
    </row>
    <row r="17" spans="1:5" x14ac:dyDescent="0.25">
      <c r="A17" s="90" t="s">
        <v>34</v>
      </c>
      <c r="B17" s="435" t="s">
        <v>220</v>
      </c>
      <c r="C17" s="436"/>
      <c r="D17" s="299">
        <f>D13*20%</f>
        <v>324.20000000000005</v>
      </c>
      <c r="E17" s="300" t="s">
        <v>222</v>
      </c>
    </row>
    <row r="18" spans="1:5" x14ac:dyDescent="0.25">
      <c r="A18" s="90" t="s">
        <v>37</v>
      </c>
      <c r="B18" s="435" t="s">
        <v>237</v>
      </c>
      <c r="C18" s="436"/>
      <c r="D18" s="299">
        <f>D16*20%</f>
        <v>863.63636363636363</v>
      </c>
      <c r="E18" s="300" t="s">
        <v>178</v>
      </c>
    </row>
    <row r="19" spans="1:5" ht="15.75" thickBot="1" x14ac:dyDescent="0.3">
      <c r="A19" s="497" t="s">
        <v>53</v>
      </c>
      <c r="B19" s="497"/>
      <c r="C19" s="497"/>
      <c r="D19" s="109">
        <f>SUM(D16:D18)</f>
        <v>5506.0181818181818</v>
      </c>
      <c r="E19" s="77"/>
    </row>
    <row r="20" spans="1:5" ht="15.75" thickBot="1" x14ac:dyDescent="0.3">
      <c r="A20" s="478" t="s">
        <v>160</v>
      </c>
      <c r="B20" s="478"/>
      <c r="C20" s="478"/>
      <c r="D20" s="478"/>
      <c r="E20" s="77"/>
    </row>
    <row r="21" spans="1:5" ht="15.75" thickBot="1" x14ac:dyDescent="0.3">
      <c r="A21" s="479" t="s">
        <v>161</v>
      </c>
      <c r="B21" s="479"/>
      <c r="C21" s="479"/>
      <c r="D21" s="480"/>
      <c r="E21" s="77"/>
    </row>
    <row r="22" spans="1:5" x14ac:dyDescent="0.25">
      <c r="A22" s="89" t="s">
        <v>54</v>
      </c>
      <c r="B22" s="89" t="s">
        <v>55</v>
      </c>
      <c r="C22" s="97" t="s">
        <v>60</v>
      </c>
      <c r="D22" s="110" t="s">
        <v>51</v>
      </c>
      <c r="E22" s="77"/>
    </row>
    <row r="23" spans="1:5" x14ac:dyDescent="0.25">
      <c r="A23" s="111" t="s">
        <v>32</v>
      </c>
      <c r="B23" s="111" t="s">
        <v>56</v>
      </c>
      <c r="C23" s="112">
        <v>8.3299999999999999E-2</v>
      </c>
      <c r="D23" s="113">
        <f>C23*D19</f>
        <v>458.65131454545451</v>
      </c>
      <c r="E23" s="77"/>
    </row>
    <row r="24" spans="1:5" x14ac:dyDescent="0.25">
      <c r="A24" s="111" t="s">
        <v>34</v>
      </c>
      <c r="B24" s="111" t="s">
        <v>57</v>
      </c>
      <c r="C24" s="112">
        <v>2.7799999999999998E-2</v>
      </c>
      <c r="D24" s="113">
        <f>SUM(D19*C24)</f>
        <v>153.06730545454545</v>
      </c>
      <c r="E24" s="77"/>
    </row>
    <row r="25" spans="1:5" x14ac:dyDescent="0.25">
      <c r="A25" s="277" t="s">
        <v>37</v>
      </c>
      <c r="B25" s="277" t="s">
        <v>111</v>
      </c>
      <c r="C25" s="112">
        <f>SUM(C23+C24)</f>
        <v>0.1111</v>
      </c>
      <c r="D25" s="114">
        <f>SUM(D23:D24)</f>
        <v>611.71861999999999</v>
      </c>
      <c r="E25" s="77"/>
    </row>
    <row r="26" spans="1:5" x14ac:dyDescent="0.25">
      <c r="A26" s="111" t="s">
        <v>52</v>
      </c>
      <c r="B26" s="111" t="s">
        <v>110</v>
      </c>
      <c r="C26" s="115">
        <f>SUM(C30:C37)</f>
        <v>0.36800000000000005</v>
      </c>
      <c r="D26" s="113">
        <f>SUM(D25*C26)</f>
        <v>225.11245216000003</v>
      </c>
      <c r="E26" s="77"/>
    </row>
    <row r="27" spans="1:5" ht="15.75" thickBot="1" x14ac:dyDescent="0.3">
      <c r="A27" s="481" t="s">
        <v>53</v>
      </c>
      <c r="B27" s="482"/>
      <c r="C27" s="483"/>
      <c r="D27" s="117">
        <f>SUM(D25+D26)</f>
        <v>836.83107216000008</v>
      </c>
      <c r="E27" s="77"/>
    </row>
    <row r="28" spans="1:5" ht="15.75" thickBot="1" x14ac:dyDescent="0.3">
      <c r="A28" s="484" t="s">
        <v>286</v>
      </c>
      <c r="B28" s="484"/>
      <c r="C28" s="484"/>
      <c r="D28" s="485"/>
      <c r="E28" s="83"/>
    </row>
    <row r="29" spans="1:5" x14ac:dyDescent="0.25">
      <c r="A29" s="97" t="s">
        <v>58</v>
      </c>
      <c r="B29" s="97" t="s">
        <v>59</v>
      </c>
      <c r="C29" s="97" t="s">
        <v>60</v>
      </c>
      <c r="D29" s="118" t="s">
        <v>51</v>
      </c>
      <c r="E29" s="77"/>
    </row>
    <row r="30" spans="1:5" x14ac:dyDescent="0.25">
      <c r="A30" s="119" t="s">
        <v>32</v>
      </c>
      <c r="B30" s="119" t="s">
        <v>61</v>
      </c>
      <c r="C30" s="115">
        <v>0.2</v>
      </c>
      <c r="D30" s="108">
        <f>D19*C30</f>
        <v>1101.2036363636364</v>
      </c>
      <c r="E30" s="77"/>
    </row>
    <row r="31" spans="1:5" x14ac:dyDescent="0.25">
      <c r="A31" s="119" t="s">
        <v>34</v>
      </c>
      <c r="B31" s="119" t="s">
        <v>62</v>
      </c>
      <c r="C31" s="115">
        <v>2.5000000000000001E-2</v>
      </c>
      <c r="D31" s="108">
        <f>D19*C31</f>
        <v>137.65045454545455</v>
      </c>
      <c r="E31" s="77"/>
    </row>
    <row r="32" spans="1:5" x14ac:dyDescent="0.25">
      <c r="A32" s="119" t="s">
        <v>37</v>
      </c>
      <c r="B32" s="120" t="s">
        <v>127</v>
      </c>
      <c r="C32" s="121">
        <v>0.03</v>
      </c>
      <c r="D32" s="108">
        <f>D19*C32</f>
        <v>165.18054545454544</v>
      </c>
      <c r="E32" s="77"/>
    </row>
    <row r="33" spans="1:5" x14ac:dyDescent="0.25">
      <c r="A33" s="119" t="s">
        <v>52</v>
      </c>
      <c r="B33" s="119" t="s">
        <v>63</v>
      </c>
      <c r="C33" s="115">
        <v>1.4999999999999999E-2</v>
      </c>
      <c r="D33" s="108">
        <f>D19*C33</f>
        <v>82.590272727272719</v>
      </c>
      <c r="E33" s="77"/>
    </row>
    <row r="34" spans="1:5" x14ac:dyDescent="0.25">
      <c r="A34" s="119" t="s">
        <v>39</v>
      </c>
      <c r="B34" s="119" t="s">
        <v>64</v>
      </c>
      <c r="C34" s="115">
        <v>0.01</v>
      </c>
      <c r="D34" s="108">
        <f>D19*C34</f>
        <v>55.060181818181817</v>
      </c>
      <c r="E34" s="77"/>
    </row>
    <row r="35" spans="1:5" x14ac:dyDescent="0.25">
      <c r="A35" s="119" t="s">
        <v>40</v>
      </c>
      <c r="B35" s="119" t="s">
        <v>65</v>
      </c>
      <c r="C35" s="115">
        <v>6.0000000000000001E-3</v>
      </c>
      <c r="D35" s="108">
        <f>D19*C35</f>
        <v>33.036109090909093</v>
      </c>
      <c r="E35" s="77"/>
    </row>
    <row r="36" spans="1:5" x14ac:dyDescent="0.25">
      <c r="A36" s="119" t="s">
        <v>41</v>
      </c>
      <c r="B36" s="119" t="s">
        <v>66</v>
      </c>
      <c r="C36" s="115">
        <v>2E-3</v>
      </c>
      <c r="D36" s="108">
        <f>D19*C36</f>
        <v>11.012036363636364</v>
      </c>
      <c r="E36" s="77"/>
    </row>
    <row r="37" spans="1:5" x14ac:dyDescent="0.25">
      <c r="A37" s="119" t="s">
        <v>42</v>
      </c>
      <c r="B37" s="119" t="s">
        <v>67</v>
      </c>
      <c r="C37" s="115">
        <v>0.08</v>
      </c>
      <c r="D37" s="108">
        <f>D19*C37</f>
        <v>440.48145454545454</v>
      </c>
      <c r="E37" s="77"/>
    </row>
    <row r="38" spans="1:5" ht="15.75" thickBot="1" x14ac:dyDescent="0.3">
      <c r="A38" s="486" t="s">
        <v>53</v>
      </c>
      <c r="B38" s="487"/>
      <c r="C38" s="286">
        <f>SUM(C30:C37)</f>
        <v>0.36800000000000005</v>
      </c>
      <c r="D38" s="124">
        <f>SUM(D30:D37)</f>
        <v>2026.2146909090907</v>
      </c>
      <c r="E38" s="77"/>
    </row>
    <row r="39" spans="1:5" ht="15.75" thickBot="1" x14ac:dyDescent="0.3">
      <c r="A39" s="488" t="s">
        <v>287</v>
      </c>
      <c r="B39" s="488"/>
      <c r="C39" s="488"/>
      <c r="D39" s="489"/>
      <c r="E39" s="256"/>
    </row>
    <row r="40" spans="1:5" x14ac:dyDescent="0.25">
      <c r="A40" s="125" t="s">
        <v>68</v>
      </c>
      <c r="B40" s="490" t="s">
        <v>69</v>
      </c>
      <c r="C40" s="490"/>
      <c r="D40" s="126" t="s">
        <v>51</v>
      </c>
      <c r="E40" s="77"/>
    </row>
    <row r="41" spans="1:5" x14ac:dyDescent="0.25">
      <c r="A41" s="306" t="s">
        <v>32</v>
      </c>
      <c r="B41" s="127" t="s">
        <v>236</v>
      </c>
      <c r="C41" s="339">
        <v>27.12</v>
      </c>
      <c r="D41" s="340">
        <f>(C41*22-152.37)</f>
        <v>444.27</v>
      </c>
      <c r="E41" s="341" t="s">
        <v>294</v>
      </c>
    </row>
    <row r="42" spans="1:5" x14ac:dyDescent="0.25">
      <c r="A42" s="90" t="s">
        <v>34</v>
      </c>
      <c r="B42" s="90" t="s">
        <v>129</v>
      </c>
      <c r="C42" s="131">
        <v>7.9</v>
      </c>
      <c r="D42" s="132">
        <f>(2*7.9*22)</f>
        <v>347.6</v>
      </c>
      <c r="E42" s="82" t="s">
        <v>209</v>
      </c>
    </row>
    <row r="43" spans="1:5" x14ac:dyDescent="0.25">
      <c r="A43" s="90" t="s">
        <v>37</v>
      </c>
      <c r="B43" s="90" t="s">
        <v>227</v>
      </c>
      <c r="C43" s="268">
        <v>0.1</v>
      </c>
      <c r="D43" s="129">
        <f>D16*10%</f>
        <v>431.81818181818181</v>
      </c>
      <c r="E43" s="82" t="s">
        <v>228</v>
      </c>
    </row>
    <row r="44" spans="1:5" ht="15.75" thickBot="1" x14ac:dyDescent="0.3">
      <c r="A44" s="469" t="s">
        <v>53</v>
      </c>
      <c r="B44" s="469"/>
      <c r="C44" s="469"/>
      <c r="D44" s="133">
        <f>SUM(D41:D43)</f>
        <v>1223.6881818181819</v>
      </c>
      <c r="E44" s="77"/>
    </row>
    <row r="45" spans="1:5" ht="15.75" thickBot="1" x14ac:dyDescent="0.3">
      <c r="A45" s="454" t="s">
        <v>159</v>
      </c>
      <c r="B45" s="452"/>
      <c r="C45" s="452"/>
      <c r="D45" s="453"/>
      <c r="E45" s="78"/>
    </row>
    <row r="46" spans="1:5" x14ac:dyDescent="0.25">
      <c r="A46" s="89">
        <v>2</v>
      </c>
      <c r="B46" s="491" t="s">
        <v>70</v>
      </c>
      <c r="C46" s="491"/>
      <c r="D46" s="110" t="s">
        <v>51</v>
      </c>
      <c r="E46" s="77"/>
    </row>
    <row r="47" spans="1:5" x14ac:dyDescent="0.25">
      <c r="A47" s="90" t="s">
        <v>54</v>
      </c>
      <c r="B47" s="468" t="s">
        <v>71</v>
      </c>
      <c r="C47" s="468"/>
      <c r="D47" s="108">
        <f>D27</f>
        <v>836.83107216000008</v>
      </c>
      <c r="E47" s="77"/>
    </row>
    <row r="48" spans="1:5" x14ac:dyDescent="0.25">
      <c r="A48" s="90" t="s">
        <v>58</v>
      </c>
      <c r="B48" s="468" t="s">
        <v>59</v>
      </c>
      <c r="C48" s="468"/>
      <c r="D48" s="108">
        <f>D38</f>
        <v>2026.2146909090907</v>
      </c>
      <c r="E48" s="77"/>
    </row>
    <row r="49" spans="1:5" x14ac:dyDescent="0.25">
      <c r="A49" s="90" t="s">
        <v>68</v>
      </c>
      <c r="B49" s="468" t="s">
        <v>69</v>
      </c>
      <c r="C49" s="468"/>
      <c r="D49" s="108">
        <f>D44</f>
        <v>1223.6881818181819</v>
      </c>
      <c r="E49" s="77"/>
    </row>
    <row r="50" spans="1:5" ht="15.75" thickBot="1" x14ac:dyDescent="0.3">
      <c r="A50" s="469" t="s">
        <v>53</v>
      </c>
      <c r="B50" s="469"/>
      <c r="C50" s="469"/>
      <c r="D50" s="124">
        <f>SUM(D47:D49)</f>
        <v>4086.7339448872726</v>
      </c>
      <c r="E50" s="77"/>
    </row>
    <row r="51" spans="1:5" ht="15.75" thickBot="1" x14ac:dyDescent="0.3">
      <c r="A51" s="470" t="s">
        <v>288</v>
      </c>
      <c r="B51" s="471"/>
      <c r="C51" s="471"/>
      <c r="D51" s="471"/>
      <c r="E51" s="83"/>
    </row>
    <row r="52" spans="1:5" x14ac:dyDescent="0.25">
      <c r="A52" s="134">
        <v>3</v>
      </c>
      <c r="B52" s="89" t="s">
        <v>72</v>
      </c>
      <c r="C52" s="97" t="s">
        <v>60</v>
      </c>
      <c r="D52" s="110" t="s">
        <v>51</v>
      </c>
      <c r="E52" s="77"/>
    </row>
    <row r="53" spans="1:5" x14ac:dyDescent="0.25">
      <c r="A53" s="111" t="s">
        <v>32</v>
      </c>
      <c r="B53" s="111" t="s">
        <v>73</v>
      </c>
      <c r="C53" s="135">
        <v>4.1700000000000001E-3</v>
      </c>
      <c r="D53" s="136">
        <f>D19*C53</f>
        <v>22.96009581818182</v>
      </c>
      <c r="E53" s="82" t="s">
        <v>143</v>
      </c>
    </row>
    <row r="54" spans="1:5" x14ac:dyDescent="0.25">
      <c r="A54" s="111" t="s">
        <v>34</v>
      </c>
      <c r="B54" s="111" t="s">
        <v>74</v>
      </c>
      <c r="C54" s="137">
        <v>3.3399999999999999E-4</v>
      </c>
      <c r="D54" s="334">
        <f>D19*C54</f>
        <v>1.8390100727272727</v>
      </c>
      <c r="E54" s="82" t="s">
        <v>144</v>
      </c>
    </row>
    <row r="55" spans="1:5" x14ac:dyDescent="0.25">
      <c r="A55" s="138" t="s">
        <v>37</v>
      </c>
      <c r="B55" s="138" t="s">
        <v>75</v>
      </c>
      <c r="C55" s="139">
        <v>3.44E-2</v>
      </c>
      <c r="D55" s="140">
        <f>SUM(D19+D25)*C55</f>
        <v>210.45014598254545</v>
      </c>
      <c r="E55" s="82" t="s">
        <v>145</v>
      </c>
    </row>
    <row r="56" spans="1:5" x14ac:dyDescent="0.25">
      <c r="A56" s="111" t="s">
        <v>52</v>
      </c>
      <c r="B56" s="111" t="s">
        <v>76</v>
      </c>
      <c r="C56" s="141">
        <v>1.9400000000000001E-2</v>
      </c>
      <c r="D56" s="136">
        <f>D19*C56</f>
        <v>106.81675272727273</v>
      </c>
      <c r="E56" s="82" t="s">
        <v>284</v>
      </c>
    </row>
    <row r="57" spans="1:5" x14ac:dyDescent="0.25">
      <c r="A57" s="90" t="s">
        <v>39</v>
      </c>
      <c r="B57" s="90" t="s">
        <v>77</v>
      </c>
      <c r="C57" s="142">
        <v>7.1999999999999998E-3</v>
      </c>
      <c r="D57" s="143">
        <f>D19*C57</f>
        <v>39.643330909090906</v>
      </c>
      <c r="E57" s="82" t="s">
        <v>285</v>
      </c>
    </row>
    <row r="58" spans="1:5" x14ac:dyDescent="0.25">
      <c r="A58" s="138" t="s">
        <v>40</v>
      </c>
      <c r="B58" s="138" t="s">
        <v>78</v>
      </c>
      <c r="C58" s="139">
        <v>5.9999999999999995E-4</v>
      </c>
      <c r="D58" s="140">
        <f>(D19+D25)*C58</f>
        <v>3.6706420810909086</v>
      </c>
      <c r="E58" s="82" t="s">
        <v>162</v>
      </c>
    </row>
    <row r="59" spans="1:5" ht="15.75" thickBot="1" x14ac:dyDescent="0.3">
      <c r="A59" s="457" t="s">
        <v>53</v>
      </c>
      <c r="B59" s="466"/>
      <c r="C59" s="289">
        <f>SUM(C53:C58)</f>
        <v>6.610400000000001E-2</v>
      </c>
      <c r="D59" s="133">
        <f>SUM(D53:D58)</f>
        <v>385.37997759090911</v>
      </c>
      <c r="E59" s="77"/>
    </row>
    <row r="60" spans="1:5" ht="15.75" thickBot="1" x14ac:dyDescent="0.3">
      <c r="A60" s="472" t="s">
        <v>158</v>
      </c>
      <c r="B60" s="473"/>
      <c r="C60" s="473"/>
      <c r="D60" s="474"/>
      <c r="E60" s="77"/>
    </row>
    <row r="61" spans="1:5" x14ac:dyDescent="0.25">
      <c r="A61" s="144" t="s">
        <v>32</v>
      </c>
      <c r="B61" s="462" t="s">
        <v>112</v>
      </c>
      <c r="C61" s="463"/>
      <c r="D61" s="145">
        <f>D19</f>
        <v>5506.0181818181818</v>
      </c>
      <c r="E61" s="77"/>
    </row>
    <row r="62" spans="1:5" x14ac:dyDescent="0.25">
      <c r="A62" s="111" t="s">
        <v>34</v>
      </c>
      <c r="B62" s="464" t="s">
        <v>99</v>
      </c>
      <c r="C62" s="465"/>
      <c r="D62" s="113">
        <f>D50</f>
        <v>4086.7339448872726</v>
      </c>
      <c r="E62" s="77"/>
    </row>
    <row r="63" spans="1:5" x14ac:dyDescent="0.25">
      <c r="A63" s="138" t="s">
        <v>37</v>
      </c>
      <c r="B63" s="138" t="s">
        <v>113</v>
      </c>
      <c r="C63" s="146">
        <f>D61/12</f>
        <v>458.83484848484846</v>
      </c>
      <c r="D63" s="132">
        <f>C63*C38+C63</f>
        <v>627.68607272727274</v>
      </c>
      <c r="E63" s="77"/>
    </row>
    <row r="64" spans="1:5" x14ac:dyDescent="0.25">
      <c r="A64" s="111" t="s">
        <v>52</v>
      </c>
      <c r="B64" s="464" t="s">
        <v>100</v>
      </c>
      <c r="C64" s="465"/>
      <c r="D64" s="113">
        <f>D59</f>
        <v>385.37997759090911</v>
      </c>
      <c r="E64" s="77"/>
    </row>
    <row r="65" spans="1:5" x14ac:dyDescent="0.25">
      <c r="A65" s="111" t="s">
        <v>39</v>
      </c>
      <c r="B65" s="464" t="s">
        <v>114</v>
      </c>
      <c r="C65" s="465"/>
      <c r="D65" s="147">
        <f>-(D41+D42)</f>
        <v>-791.87</v>
      </c>
      <c r="E65" s="77"/>
    </row>
    <row r="66" spans="1:5" ht="15.75" thickBot="1" x14ac:dyDescent="0.3">
      <c r="A66" s="475" t="s">
        <v>115</v>
      </c>
      <c r="B66" s="475"/>
      <c r="C66" s="475"/>
      <c r="D66" s="148">
        <f>SUM(D61:D65)</f>
        <v>9813.9481770236343</v>
      </c>
      <c r="E66" s="77"/>
    </row>
    <row r="67" spans="1:5" ht="15.75" thickBot="1" x14ac:dyDescent="0.3">
      <c r="A67" s="476" t="s">
        <v>79</v>
      </c>
      <c r="B67" s="471"/>
      <c r="C67" s="471"/>
      <c r="D67" s="477"/>
      <c r="E67" s="77"/>
    </row>
    <row r="68" spans="1:5" ht="15.75" thickBot="1" x14ac:dyDescent="0.3">
      <c r="A68" s="454" t="s">
        <v>80</v>
      </c>
      <c r="B68" s="452"/>
      <c r="C68" s="452"/>
      <c r="D68" s="453"/>
      <c r="E68" s="77"/>
    </row>
    <row r="69" spans="1:5" x14ac:dyDescent="0.25">
      <c r="A69" s="89" t="s">
        <v>81</v>
      </c>
      <c r="B69" s="89" t="s">
        <v>82</v>
      </c>
      <c r="C69" s="97" t="s">
        <v>60</v>
      </c>
      <c r="D69" s="110" t="s">
        <v>51</v>
      </c>
      <c r="E69" s="77"/>
    </row>
    <row r="70" spans="1:5" x14ac:dyDescent="0.25">
      <c r="A70" s="111" t="s">
        <v>32</v>
      </c>
      <c r="B70" s="90" t="s">
        <v>83</v>
      </c>
      <c r="C70" s="115">
        <v>8.3299999999999999E-2</v>
      </c>
      <c r="D70" s="113">
        <f>D66*C70</f>
        <v>817.50188314606874</v>
      </c>
      <c r="E70" s="88" t="s">
        <v>147</v>
      </c>
    </row>
    <row r="71" spans="1:5" x14ac:dyDescent="0.25">
      <c r="A71" s="111" t="s">
        <v>34</v>
      </c>
      <c r="B71" s="90" t="s">
        <v>116</v>
      </c>
      <c r="C71" s="149">
        <v>2.2200000000000002E-3</v>
      </c>
      <c r="D71" s="113">
        <f>D66*C71</f>
        <v>21.78696495299247</v>
      </c>
      <c r="E71" s="88" t="s">
        <v>148</v>
      </c>
    </row>
    <row r="72" spans="1:5" x14ac:dyDescent="0.25">
      <c r="A72" s="111" t="s">
        <v>37</v>
      </c>
      <c r="B72" s="90" t="s">
        <v>84</v>
      </c>
      <c r="C72" s="149">
        <v>2.0000000000000001E-4</v>
      </c>
      <c r="D72" s="113">
        <f>D66*C72</f>
        <v>1.962789635404727</v>
      </c>
      <c r="E72" s="88" t="s">
        <v>149</v>
      </c>
    </row>
    <row r="73" spans="1:5" x14ac:dyDescent="0.25">
      <c r="A73" s="111" t="s">
        <v>52</v>
      </c>
      <c r="B73" s="90" t="s">
        <v>85</v>
      </c>
      <c r="C73" s="149">
        <v>2.7999999999999998E-4</v>
      </c>
      <c r="D73" s="113">
        <f>D66*C73</f>
        <v>2.7479054895666173</v>
      </c>
      <c r="E73" s="88" t="s">
        <v>150</v>
      </c>
    </row>
    <row r="74" spans="1:5" x14ac:dyDescent="0.25">
      <c r="A74" s="111" t="s">
        <v>39</v>
      </c>
      <c r="B74" s="90" t="s">
        <v>117</v>
      </c>
      <c r="C74" s="149">
        <v>3.5999999999999999E-3</v>
      </c>
      <c r="D74" s="113">
        <f>D66*C74</f>
        <v>35.330213437285082</v>
      </c>
      <c r="E74" s="88" t="s">
        <v>151</v>
      </c>
    </row>
    <row r="75" spans="1:5" x14ac:dyDescent="0.25">
      <c r="A75" s="111" t="s">
        <v>40</v>
      </c>
      <c r="B75" s="90" t="s">
        <v>86</v>
      </c>
      <c r="C75" s="149">
        <v>3.8999999999999999E-4</v>
      </c>
      <c r="D75" s="113">
        <f>D66*C75</f>
        <v>3.8274397890392171</v>
      </c>
      <c r="E75" s="88" t="s">
        <v>152</v>
      </c>
    </row>
    <row r="76" spans="1:5" ht="15.75" thickBot="1" x14ac:dyDescent="0.3">
      <c r="A76" s="457" t="s">
        <v>53</v>
      </c>
      <c r="B76" s="458"/>
      <c r="C76" s="285">
        <f>SUM(C70:C75)</f>
        <v>8.9990000000000014E-2</v>
      </c>
      <c r="D76" s="133">
        <f>SUM(D70:D75)</f>
        <v>883.15719645035688</v>
      </c>
      <c r="E76" s="77"/>
    </row>
    <row r="77" spans="1:5" ht="15.75" thickBot="1" x14ac:dyDescent="0.3">
      <c r="A77" s="459" t="s">
        <v>156</v>
      </c>
      <c r="B77" s="460"/>
      <c r="C77" s="460"/>
      <c r="D77" s="461"/>
      <c r="E77" s="77"/>
    </row>
    <row r="78" spans="1:5" x14ac:dyDescent="0.25">
      <c r="A78" s="150" t="s">
        <v>87</v>
      </c>
      <c r="B78" s="462" t="s">
        <v>88</v>
      </c>
      <c r="C78" s="463"/>
      <c r="D78" s="126" t="s">
        <v>51</v>
      </c>
      <c r="E78" s="77"/>
    </row>
    <row r="79" spans="1:5" x14ac:dyDescent="0.25">
      <c r="A79" s="111" t="s">
        <v>32</v>
      </c>
      <c r="B79" s="464" t="s">
        <v>89</v>
      </c>
      <c r="C79" s="465"/>
      <c r="D79" s="113">
        <v>0</v>
      </c>
      <c r="E79" s="77"/>
    </row>
    <row r="80" spans="1:5" ht="15.75" thickBot="1" x14ac:dyDescent="0.3">
      <c r="A80" s="457" t="s">
        <v>53</v>
      </c>
      <c r="B80" s="458"/>
      <c r="C80" s="466"/>
      <c r="D80" s="148">
        <v>0</v>
      </c>
      <c r="E80" s="77"/>
    </row>
    <row r="81" spans="1:5" ht="15.75" thickBot="1" x14ac:dyDescent="0.3">
      <c r="A81" s="451" t="s">
        <v>157</v>
      </c>
      <c r="B81" s="452"/>
      <c r="C81" s="452"/>
      <c r="D81" s="453"/>
      <c r="E81" s="83"/>
    </row>
    <row r="82" spans="1:5" x14ac:dyDescent="0.25">
      <c r="A82" s="270">
        <v>4</v>
      </c>
      <c r="B82" s="455" t="s">
        <v>90</v>
      </c>
      <c r="C82" s="456"/>
      <c r="D82" s="110" t="s">
        <v>51</v>
      </c>
      <c r="E82" s="77"/>
    </row>
    <row r="83" spans="1:5" x14ac:dyDescent="0.25">
      <c r="A83" s="271" t="s">
        <v>81</v>
      </c>
      <c r="B83" s="435" t="s">
        <v>82</v>
      </c>
      <c r="C83" s="436"/>
      <c r="D83" s="151">
        <f>D76</f>
        <v>883.15719645035688</v>
      </c>
      <c r="E83" s="77"/>
    </row>
    <row r="84" spans="1:5" x14ac:dyDescent="0.25">
      <c r="A84" s="271" t="s">
        <v>87</v>
      </c>
      <c r="B84" s="435" t="s">
        <v>88</v>
      </c>
      <c r="C84" s="436"/>
      <c r="D84" s="113">
        <f>D80</f>
        <v>0</v>
      </c>
      <c r="E84" s="77"/>
    </row>
    <row r="85" spans="1:5" ht="15.75" thickBot="1" x14ac:dyDescent="0.3">
      <c r="A85" s="467" t="s">
        <v>53</v>
      </c>
      <c r="B85" s="458"/>
      <c r="C85" s="466"/>
      <c r="D85" s="133">
        <f>SUM(D83:D84)</f>
        <v>883.15719645035688</v>
      </c>
      <c r="E85" s="77"/>
    </row>
    <row r="86" spans="1:5" ht="15.75" thickBot="1" x14ac:dyDescent="0.3">
      <c r="A86" s="451" t="s">
        <v>91</v>
      </c>
      <c r="B86" s="452"/>
      <c r="C86" s="452"/>
      <c r="D86" s="453"/>
      <c r="E86" s="83"/>
    </row>
    <row r="87" spans="1:5" x14ac:dyDescent="0.25">
      <c r="A87" s="270">
        <v>5</v>
      </c>
      <c r="B87" s="455" t="s">
        <v>92</v>
      </c>
      <c r="C87" s="456"/>
      <c r="D87" s="110" t="s">
        <v>51</v>
      </c>
      <c r="E87" s="77"/>
    </row>
    <row r="88" spans="1:5" x14ac:dyDescent="0.25">
      <c r="A88" s="271" t="s">
        <v>32</v>
      </c>
      <c r="B88" s="446" t="s">
        <v>142</v>
      </c>
      <c r="C88" s="447"/>
      <c r="D88" s="108">
        <v>57.26</v>
      </c>
      <c r="E88" s="77"/>
    </row>
    <row r="89" spans="1:5" x14ac:dyDescent="0.25">
      <c r="A89" s="271" t="s">
        <v>34</v>
      </c>
      <c r="B89" s="446" t="s">
        <v>314</v>
      </c>
      <c r="C89" s="447"/>
      <c r="D89" s="364">
        <v>505.62</v>
      </c>
      <c r="E89" s="77"/>
    </row>
    <row r="90" spans="1:5" ht="15.75" thickBot="1" x14ac:dyDescent="0.3">
      <c r="A90" s="448" t="s">
        <v>53</v>
      </c>
      <c r="B90" s="449"/>
      <c r="C90" s="450"/>
      <c r="D90" s="124">
        <f>SUM(D88:D89)</f>
        <v>562.88</v>
      </c>
      <c r="E90" s="77"/>
    </row>
    <row r="91" spans="1:5" ht="15.75" thickBot="1" x14ac:dyDescent="0.3">
      <c r="A91" s="451" t="s">
        <v>290</v>
      </c>
      <c r="B91" s="452"/>
      <c r="C91" s="452"/>
      <c r="D91" s="453"/>
      <c r="E91" s="77"/>
    </row>
    <row r="92" spans="1:5" x14ac:dyDescent="0.25">
      <c r="A92" s="272">
        <v>6</v>
      </c>
      <c r="B92" s="89" t="s">
        <v>93</v>
      </c>
      <c r="C92" s="89" t="s">
        <v>60</v>
      </c>
      <c r="D92" s="110" t="s">
        <v>51</v>
      </c>
      <c r="E92" s="77"/>
    </row>
    <row r="93" spans="1:5" x14ac:dyDescent="0.25">
      <c r="A93" s="271" t="s">
        <v>32</v>
      </c>
      <c r="B93" s="92" t="s">
        <v>94</v>
      </c>
      <c r="C93" s="152">
        <v>0.05</v>
      </c>
      <c r="D93" s="108">
        <f>C93*D107</f>
        <v>571.20846503733594</v>
      </c>
      <c r="E93" s="82" t="s">
        <v>154</v>
      </c>
    </row>
    <row r="94" spans="1:5" x14ac:dyDescent="0.25">
      <c r="A94" s="271" t="s">
        <v>34</v>
      </c>
      <c r="B94" s="92" t="s">
        <v>95</v>
      </c>
      <c r="C94" s="152">
        <v>0.1</v>
      </c>
      <c r="D94" s="108">
        <f>C94*(D93+D107)</f>
        <v>1199.5377765784056</v>
      </c>
      <c r="E94" s="82" t="s">
        <v>282</v>
      </c>
    </row>
    <row r="95" spans="1:5" x14ac:dyDescent="0.25">
      <c r="A95" s="271" t="s">
        <v>37</v>
      </c>
      <c r="B95" s="92" t="s">
        <v>96</v>
      </c>
      <c r="C95" s="153">
        <f>SUM(C96:C98)</f>
        <v>5.6499999999999995E-2</v>
      </c>
      <c r="D95" s="108">
        <f>(D19+D50+D59+D85+D90+D93+D94)*(C96+C97+C98)/(1-(C96+C97+C98))</f>
        <v>790.15657460888065</v>
      </c>
      <c r="E95" s="82" t="s">
        <v>164</v>
      </c>
    </row>
    <row r="96" spans="1:5" x14ac:dyDescent="0.25">
      <c r="A96" s="271" t="s">
        <v>230</v>
      </c>
      <c r="B96" s="93" t="s">
        <v>235</v>
      </c>
      <c r="C96" s="153">
        <v>6.4999999999999997E-3</v>
      </c>
      <c r="D96" s="108">
        <f>C96*D109</f>
        <v>90.902968760313698</v>
      </c>
      <c r="E96" s="77"/>
    </row>
    <row r="97" spans="1:5" x14ac:dyDescent="0.25">
      <c r="A97" s="271" t="s">
        <v>231</v>
      </c>
      <c r="B97" s="93" t="s">
        <v>234</v>
      </c>
      <c r="C97" s="153">
        <v>0.03</v>
      </c>
      <c r="D97" s="108">
        <f>C97*D109</f>
        <v>419.5521635091402</v>
      </c>
      <c r="E97" s="77"/>
    </row>
    <row r="98" spans="1:5" x14ac:dyDescent="0.25">
      <c r="A98" s="271" t="s">
        <v>232</v>
      </c>
      <c r="B98" s="90" t="s">
        <v>233</v>
      </c>
      <c r="C98" s="154">
        <v>0.02</v>
      </c>
      <c r="D98" s="108">
        <f>C98*D109</f>
        <v>279.70144233942682</v>
      </c>
      <c r="E98" s="77"/>
    </row>
    <row r="99" spans="1:5" ht="15.75" thickBot="1" x14ac:dyDescent="0.3">
      <c r="A99" s="448" t="s">
        <v>53</v>
      </c>
      <c r="B99" s="449"/>
      <c r="C99" s="303">
        <f>SUM(C93:C95)</f>
        <v>0.20650000000000002</v>
      </c>
      <c r="D99" s="124">
        <f>SUM(D93:D95)</f>
        <v>2560.9028162246223</v>
      </c>
      <c r="E99" s="77"/>
    </row>
    <row r="100" spans="1:5" ht="15.75" thickBot="1" x14ac:dyDescent="0.3">
      <c r="A100" s="454" t="s">
        <v>97</v>
      </c>
      <c r="B100" s="452"/>
      <c r="C100" s="452"/>
      <c r="D100" s="453"/>
      <c r="E100" s="77"/>
    </row>
    <row r="101" spans="1:5" x14ac:dyDescent="0.25">
      <c r="A101" s="273"/>
      <c r="B101" s="455" t="s">
        <v>98</v>
      </c>
      <c r="C101" s="456"/>
      <c r="D101" s="110" t="s">
        <v>51</v>
      </c>
      <c r="E101" s="77"/>
    </row>
    <row r="102" spans="1:5" x14ac:dyDescent="0.25">
      <c r="A102" s="90" t="s">
        <v>32</v>
      </c>
      <c r="B102" s="435" t="s">
        <v>49</v>
      </c>
      <c r="C102" s="436"/>
      <c r="D102" s="108">
        <f>D19</f>
        <v>5506.0181818181818</v>
      </c>
      <c r="E102" s="77"/>
    </row>
    <row r="103" spans="1:5" x14ac:dyDescent="0.25">
      <c r="A103" s="90" t="s">
        <v>34</v>
      </c>
      <c r="B103" s="435" t="s">
        <v>99</v>
      </c>
      <c r="C103" s="436"/>
      <c r="D103" s="108">
        <f>D50</f>
        <v>4086.7339448872726</v>
      </c>
      <c r="E103" s="77"/>
    </row>
    <row r="104" spans="1:5" x14ac:dyDescent="0.25">
      <c r="A104" s="90" t="s">
        <v>37</v>
      </c>
      <c r="B104" s="435" t="s">
        <v>100</v>
      </c>
      <c r="C104" s="436"/>
      <c r="D104" s="108">
        <f>D59</f>
        <v>385.37997759090911</v>
      </c>
      <c r="E104" s="77"/>
    </row>
    <row r="105" spans="1:5" x14ac:dyDescent="0.25">
      <c r="A105" s="90" t="s">
        <v>52</v>
      </c>
      <c r="B105" s="435" t="s">
        <v>101</v>
      </c>
      <c r="C105" s="436"/>
      <c r="D105" s="108">
        <f>D85</f>
        <v>883.15719645035688</v>
      </c>
      <c r="E105" s="77"/>
    </row>
    <row r="106" spans="1:5" x14ac:dyDescent="0.25">
      <c r="A106" s="90" t="s">
        <v>39</v>
      </c>
      <c r="B106" s="435" t="s">
        <v>102</v>
      </c>
      <c r="C106" s="436"/>
      <c r="D106" s="108">
        <f>D90</f>
        <v>562.88</v>
      </c>
      <c r="E106" s="77"/>
    </row>
    <row r="107" spans="1:5" x14ac:dyDescent="0.25">
      <c r="A107" s="91" t="s">
        <v>40</v>
      </c>
      <c r="B107" s="444" t="s">
        <v>103</v>
      </c>
      <c r="C107" s="445"/>
      <c r="D107" s="109">
        <f>SUM(D102:D106)</f>
        <v>11424.169300746718</v>
      </c>
      <c r="E107" s="82" t="s">
        <v>169</v>
      </c>
    </row>
    <row r="108" spans="1:5" x14ac:dyDescent="0.25">
      <c r="A108" s="90" t="s">
        <v>41</v>
      </c>
      <c r="B108" s="435" t="s">
        <v>104</v>
      </c>
      <c r="C108" s="436"/>
      <c r="D108" s="108">
        <f>D99</f>
        <v>2560.9028162246223</v>
      </c>
      <c r="E108" s="77"/>
    </row>
    <row r="109" spans="1:5" ht="15.75" thickBot="1" x14ac:dyDescent="0.3">
      <c r="A109" s="437" t="s">
        <v>105</v>
      </c>
      <c r="B109" s="438"/>
      <c r="C109" s="439"/>
      <c r="D109" s="114">
        <f>SUM(D107+D108)</f>
        <v>13985.07211697134</v>
      </c>
      <c r="E109" s="82" t="s">
        <v>170</v>
      </c>
    </row>
    <row r="110" spans="1:5" x14ac:dyDescent="0.25">
      <c r="A110" s="274"/>
      <c r="B110" s="275"/>
      <c r="C110" s="266" t="s">
        <v>109</v>
      </c>
      <c r="D110" s="155">
        <v>2</v>
      </c>
      <c r="E110" s="77"/>
    </row>
    <row r="111" spans="1:5" x14ac:dyDescent="0.25">
      <c r="A111" s="156"/>
      <c r="B111" s="276"/>
      <c r="C111" s="81" t="s">
        <v>106</v>
      </c>
      <c r="D111" s="129">
        <f>D110*D109</f>
        <v>27970.144233942679</v>
      </c>
      <c r="E111" s="82" t="s">
        <v>172</v>
      </c>
    </row>
    <row r="112" spans="1:5" x14ac:dyDescent="0.25">
      <c r="A112" s="156"/>
      <c r="B112" s="276"/>
      <c r="C112" s="254" t="s">
        <v>108</v>
      </c>
      <c r="D112" s="157">
        <v>12</v>
      </c>
      <c r="E112" s="77"/>
    </row>
    <row r="113" spans="1:5" ht="15.75" thickBot="1" x14ac:dyDescent="0.3">
      <c r="A113" s="156"/>
      <c r="B113" s="276"/>
      <c r="C113" s="84" t="s">
        <v>107</v>
      </c>
      <c r="D113" s="279">
        <f>D112*D111</f>
        <v>335641.73080731218</v>
      </c>
      <c r="E113" s="82" t="s">
        <v>174</v>
      </c>
    </row>
    <row r="114" spans="1:5" x14ac:dyDescent="0.25">
      <c r="C114" s="281"/>
    </row>
  </sheetData>
  <mergeCells count="70">
    <mergeCell ref="B89:C89"/>
    <mergeCell ref="B6:C6"/>
    <mergeCell ref="B18:C18"/>
    <mergeCell ref="A1:D1"/>
    <mergeCell ref="A2:D2"/>
    <mergeCell ref="B3:C3"/>
    <mergeCell ref="B4:C4"/>
    <mergeCell ref="B5:C5"/>
    <mergeCell ref="A19:C19"/>
    <mergeCell ref="A7:D7"/>
    <mergeCell ref="A10:D10"/>
    <mergeCell ref="B11:C11"/>
    <mergeCell ref="B12:C12"/>
    <mergeCell ref="B13:C13"/>
    <mergeCell ref="A14:D14"/>
    <mergeCell ref="B15:C15"/>
    <mergeCell ref="B16:C16"/>
    <mergeCell ref="B17:C17"/>
    <mergeCell ref="B48:C48"/>
    <mergeCell ref="A20:D20"/>
    <mergeCell ref="A21:D21"/>
    <mergeCell ref="A27:C27"/>
    <mergeCell ref="A28:D28"/>
    <mergeCell ref="A38:B38"/>
    <mergeCell ref="A39:D39"/>
    <mergeCell ref="B40:C40"/>
    <mergeCell ref="A44:C44"/>
    <mergeCell ref="A45:D45"/>
    <mergeCell ref="B46:C46"/>
    <mergeCell ref="B47:C47"/>
    <mergeCell ref="A68:D68"/>
    <mergeCell ref="B49:C49"/>
    <mergeCell ref="A50:C50"/>
    <mergeCell ref="A51:D51"/>
    <mergeCell ref="A59:B59"/>
    <mergeCell ref="A60:D60"/>
    <mergeCell ref="B61:C61"/>
    <mergeCell ref="B62:C62"/>
    <mergeCell ref="B64:C64"/>
    <mergeCell ref="B65:C65"/>
    <mergeCell ref="A66:C66"/>
    <mergeCell ref="A67:D67"/>
    <mergeCell ref="B87:C87"/>
    <mergeCell ref="A76:B76"/>
    <mergeCell ref="A77:D77"/>
    <mergeCell ref="B78:C78"/>
    <mergeCell ref="B79:C79"/>
    <mergeCell ref="A80:C80"/>
    <mergeCell ref="A81:D81"/>
    <mergeCell ref="B82:C82"/>
    <mergeCell ref="B83:C83"/>
    <mergeCell ref="B84:C84"/>
    <mergeCell ref="A85:C85"/>
    <mergeCell ref="A86:D86"/>
    <mergeCell ref="B108:C108"/>
    <mergeCell ref="A109:C109"/>
    <mergeCell ref="B8:C8"/>
    <mergeCell ref="B9:C9"/>
    <mergeCell ref="B102:C102"/>
    <mergeCell ref="B103:C103"/>
    <mergeCell ref="B104:C104"/>
    <mergeCell ref="B105:C105"/>
    <mergeCell ref="B106:C106"/>
    <mergeCell ref="B107:C107"/>
    <mergeCell ref="B88:C88"/>
    <mergeCell ref="A90:C90"/>
    <mergeCell ref="A91:D91"/>
    <mergeCell ref="A99:B99"/>
    <mergeCell ref="A100:D100"/>
    <mergeCell ref="B101:C101"/>
  </mergeCells>
  <pageMargins left="0.511811024" right="0.511811024" top="0.78740157499999996" bottom="0.78740157499999996" header="0.31496062000000002" footer="0.31496062000000002"/>
  <pageSetup paperSize="9" scale="4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99276-7A2C-4CF6-A813-BB8716CAE10B}">
  <sheetPr>
    <pageSetUpPr fitToPage="1"/>
  </sheetPr>
  <dimension ref="A1:E113"/>
  <sheetViews>
    <sheetView workbookViewId="0">
      <selection sqref="A1:D1"/>
    </sheetView>
  </sheetViews>
  <sheetFormatPr defaultRowHeight="12.75" x14ac:dyDescent="0.2"/>
  <cols>
    <col min="1" max="1" width="9.140625" style="68"/>
    <col min="2" max="2" width="99.28515625" style="68" customWidth="1"/>
    <col min="3" max="3" width="20.85546875" style="68" customWidth="1"/>
    <col min="4" max="4" width="31" style="68" customWidth="1"/>
    <col min="5" max="5" width="121.28515625" style="68" customWidth="1"/>
    <col min="6" max="16384" width="9.140625" style="68"/>
  </cols>
  <sheetData>
    <row r="1" spans="1:5" ht="13.5" thickBot="1" x14ac:dyDescent="0.25">
      <c r="A1" s="397" t="s">
        <v>30</v>
      </c>
      <c r="B1" s="397"/>
      <c r="C1" s="397"/>
      <c r="D1" s="398"/>
      <c r="E1" s="79" t="s">
        <v>176</v>
      </c>
    </row>
    <row r="2" spans="1:5" ht="13.5" thickBot="1" x14ac:dyDescent="0.25">
      <c r="A2" s="434" t="s">
        <v>31</v>
      </c>
      <c r="B2" s="434"/>
      <c r="C2" s="434"/>
      <c r="D2" s="434"/>
      <c r="E2" s="80" t="s">
        <v>134</v>
      </c>
    </row>
    <row r="3" spans="1:5" x14ac:dyDescent="0.2">
      <c r="A3" s="167" t="s">
        <v>32</v>
      </c>
      <c r="B3" s="425" t="s">
        <v>33</v>
      </c>
      <c r="C3" s="425"/>
      <c r="D3" s="168"/>
      <c r="E3" s="76" t="s">
        <v>135</v>
      </c>
    </row>
    <row r="4" spans="1:5" x14ac:dyDescent="0.2">
      <c r="A4" s="169" t="s">
        <v>34</v>
      </c>
      <c r="B4" s="426" t="s">
        <v>35</v>
      </c>
      <c r="C4" s="426"/>
      <c r="D4" s="170" t="s">
        <v>36</v>
      </c>
      <c r="E4" s="76" t="s">
        <v>136</v>
      </c>
    </row>
    <row r="5" spans="1:5" x14ac:dyDescent="0.2">
      <c r="A5" s="171" t="s">
        <v>37</v>
      </c>
      <c r="B5" s="409" t="s">
        <v>38</v>
      </c>
      <c r="C5" s="409"/>
      <c r="D5" s="170" t="s">
        <v>224</v>
      </c>
      <c r="E5" s="81" t="s">
        <v>163</v>
      </c>
    </row>
    <row r="6" spans="1:5" ht="13.5" thickBot="1" x14ac:dyDescent="0.25">
      <c r="A6" s="172" t="s">
        <v>52</v>
      </c>
      <c r="B6" s="427" t="s">
        <v>43</v>
      </c>
      <c r="C6" s="427"/>
      <c r="D6" s="173" t="s">
        <v>44</v>
      </c>
      <c r="E6" s="76" t="s">
        <v>153</v>
      </c>
    </row>
    <row r="7" spans="1:5" ht="13.5" thickBot="1" x14ac:dyDescent="0.25">
      <c r="A7" s="410" t="s">
        <v>45</v>
      </c>
      <c r="B7" s="410"/>
      <c r="C7" s="410"/>
      <c r="D7" s="410"/>
      <c r="E7" s="84" t="s">
        <v>155</v>
      </c>
    </row>
    <row r="8" spans="1:5" ht="12.75" customHeight="1" x14ac:dyDescent="0.2">
      <c r="A8" s="169" t="s">
        <v>32</v>
      </c>
      <c r="B8" s="428" t="s">
        <v>46</v>
      </c>
      <c r="C8" s="429"/>
      <c r="D8" s="251" t="s">
        <v>219</v>
      </c>
      <c r="E8" s="85" t="s">
        <v>171</v>
      </c>
    </row>
    <row r="9" spans="1:5" ht="13.5" customHeight="1" thickBot="1" x14ac:dyDescent="0.25">
      <c r="A9" s="172" t="s">
        <v>34</v>
      </c>
      <c r="B9" s="430" t="s">
        <v>118</v>
      </c>
      <c r="C9" s="431"/>
      <c r="D9" s="175" t="s">
        <v>125</v>
      </c>
      <c r="E9" s="87" t="s">
        <v>173</v>
      </c>
    </row>
    <row r="10" spans="1:5" ht="13.5" thickBot="1" x14ac:dyDescent="0.25">
      <c r="A10" s="410" t="s">
        <v>47</v>
      </c>
      <c r="B10" s="410"/>
      <c r="C10" s="410"/>
      <c r="D10" s="410"/>
      <c r="E10" s="84" t="s">
        <v>175</v>
      </c>
    </row>
    <row r="11" spans="1:5" x14ac:dyDescent="0.2">
      <c r="A11" s="169">
        <v>1</v>
      </c>
      <c r="B11" s="432" t="s">
        <v>318</v>
      </c>
      <c r="C11" s="433"/>
      <c r="D11" s="301">
        <v>4750</v>
      </c>
      <c r="E11" s="81" t="s">
        <v>223</v>
      </c>
    </row>
    <row r="12" spans="1:5" x14ac:dyDescent="0.2">
      <c r="A12" s="171">
        <v>2</v>
      </c>
      <c r="B12" s="409" t="s">
        <v>128</v>
      </c>
      <c r="C12" s="409"/>
      <c r="D12" s="174" t="s">
        <v>219</v>
      </c>
      <c r="E12" s="81" t="s">
        <v>283</v>
      </c>
    </row>
    <row r="13" spans="1:5" ht="13.5" thickBot="1" x14ac:dyDescent="0.25">
      <c r="A13" s="171">
        <v>3</v>
      </c>
      <c r="B13" s="409" t="s">
        <v>48</v>
      </c>
      <c r="C13" s="409"/>
      <c r="D13" s="176">
        <v>1621</v>
      </c>
      <c r="E13" s="77"/>
    </row>
    <row r="14" spans="1:5" ht="13.5" thickBot="1" x14ac:dyDescent="0.25">
      <c r="A14" s="410" t="s">
        <v>289</v>
      </c>
      <c r="B14" s="410"/>
      <c r="C14" s="410"/>
      <c r="D14" s="410"/>
      <c r="E14" s="77"/>
    </row>
    <row r="15" spans="1:5" x14ac:dyDescent="0.2">
      <c r="A15" s="177">
        <v>1</v>
      </c>
      <c r="B15" s="411" t="s">
        <v>50</v>
      </c>
      <c r="C15" s="411"/>
      <c r="D15" s="178" t="s">
        <v>51</v>
      </c>
      <c r="E15" s="77"/>
    </row>
    <row r="16" spans="1:5" x14ac:dyDescent="0.2">
      <c r="A16" s="169" t="s">
        <v>32</v>
      </c>
      <c r="B16" s="369" t="s">
        <v>221</v>
      </c>
      <c r="C16" s="370"/>
      <c r="D16" s="180">
        <f>D11/220*180</f>
        <v>3886.363636363636</v>
      </c>
      <c r="E16" s="82" t="s">
        <v>131</v>
      </c>
    </row>
    <row r="17" spans="1:5" x14ac:dyDescent="0.2">
      <c r="A17" s="169" t="s">
        <v>34</v>
      </c>
      <c r="B17" s="369" t="s">
        <v>220</v>
      </c>
      <c r="C17" s="370"/>
      <c r="D17" s="299">
        <f>D13*20%</f>
        <v>324.20000000000005</v>
      </c>
      <c r="E17" s="300" t="s">
        <v>222</v>
      </c>
    </row>
    <row r="18" spans="1:5" ht="13.5" thickBot="1" x14ac:dyDescent="0.25">
      <c r="A18" s="411" t="s">
        <v>53</v>
      </c>
      <c r="B18" s="411"/>
      <c r="C18" s="411"/>
      <c r="D18" s="181">
        <f>SUM(D16:D17)</f>
        <v>4210.5636363636359</v>
      </c>
      <c r="E18" s="77"/>
    </row>
    <row r="19" spans="1:5" ht="13.5" thickBot="1" x14ac:dyDescent="0.25">
      <c r="A19" s="410" t="s">
        <v>160</v>
      </c>
      <c r="B19" s="410"/>
      <c r="C19" s="410"/>
      <c r="D19" s="410"/>
      <c r="E19" s="77"/>
    </row>
    <row r="20" spans="1:5" ht="13.5" thickBot="1" x14ac:dyDescent="0.25">
      <c r="A20" s="412" t="s">
        <v>161</v>
      </c>
      <c r="B20" s="412"/>
      <c r="C20" s="412"/>
      <c r="D20" s="413"/>
      <c r="E20" s="77"/>
    </row>
    <row r="21" spans="1:5" x14ac:dyDescent="0.2">
      <c r="A21" s="182" t="s">
        <v>54</v>
      </c>
      <c r="B21" s="182" t="s">
        <v>55</v>
      </c>
      <c r="C21" s="183" t="s">
        <v>60</v>
      </c>
      <c r="D21" s="184" t="s">
        <v>51</v>
      </c>
      <c r="E21" s="77"/>
    </row>
    <row r="22" spans="1:5" x14ac:dyDescent="0.2">
      <c r="A22" s="185" t="s">
        <v>32</v>
      </c>
      <c r="B22" s="185" t="s">
        <v>56</v>
      </c>
      <c r="C22" s="186">
        <v>8.3299999999999999E-2</v>
      </c>
      <c r="D22" s="187">
        <f>C22*D18</f>
        <v>350.73995090909085</v>
      </c>
      <c r="E22" s="77"/>
    </row>
    <row r="23" spans="1:5" x14ac:dyDescent="0.2">
      <c r="A23" s="185" t="s">
        <v>34</v>
      </c>
      <c r="B23" s="185" t="s">
        <v>57</v>
      </c>
      <c r="C23" s="186">
        <v>2.7799999999999998E-2</v>
      </c>
      <c r="D23" s="187">
        <f>SUM(D18*C23)</f>
        <v>117.05366909090907</v>
      </c>
      <c r="E23" s="77"/>
    </row>
    <row r="24" spans="1:5" x14ac:dyDescent="0.2">
      <c r="A24" s="278" t="s">
        <v>37</v>
      </c>
      <c r="B24" s="278" t="s">
        <v>111</v>
      </c>
      <c r="C24" s="186">
        <f>SUM(C22+C23)</f>
        <v>0.1111</v>
      </c>
      <c r="D24" s="188">
        <f>SUM(D22:D23)</f>
        <v>467.79361999999992</v>
      </c>
      <c r="E24" s="77"/>
    </row>
    <row r="25" spans="1:5" x14ac:dyDescent="0.2">
      <c r="A25" s="185" t="s">
        <v>52</v>
      </c>
      <c r="B25" s="185" t="s">
        <v>110</v>
      </c>
      <c r="C25" s="189">
        <f>SUM(C29:C36)</f>
        <v>0.36800000000000005</v>
      </c>
      <c r="D25" s="187">
        <f>SUM(D24*C25)</f>
        <v>172.14805215999999</v>
      </c>
      <c r="E25" s="77"/>
    </row>
    <row r="26" spans="1:5" ht="13.5" thickBot="1" x14ac:dyDescent="0.25">
      <c r="A26" s="414" t="s">
        <v>53</v>
      </c>
      <c r="B26" s="415"/>
      <c r="C26" s="416"/>
      <c r="D26" s="191">
        <f>SUM(D24+D25)</f>
        <v>639.94167215999994</v>
      </c>
      <c r="E26" s="77"/>
    </row>
    <row r="27" spans="1:5" ht="13.5" thickBot="1" x14ac:dyDescent="0.25">
      <c r="A27" s="417" t="s">
        <v>286</v>
      </c>
      <c r="B27" s="417"/>
      <c r="C27" s="417"/>
      <c r="D27" s="418"/>
      <c r="E27" s="83"/>
    </row>
    <row r="28" spans="1:5" x14ac:dyDescent="0.2">
      <c r="A28" s="183" t="s">
        <v>58</v>
      </c>
      <c r="B28" s="183" t="s">
        <v>59</v>
      </c>
      <c r="C28" s="183" t="s">
        <v>60</v>
      </c>
      <c r="D28" s="192" t="s">
        <v>51</v>
      </c>
      <c r="E28" s="77"/>
    </row>
    <row r="29" spans="1:5" x14ac:dyDescent="0.2">
      <c r="A29" s="193" t="s">
        <v>32</v>
      </c>
      <c r="B29" s="193" t="s">
        <v>61</v>
      </c>
      <c r="C29" s="189">
        <v>0.2</v>
      </c>
      <c r="D29" s="180">
        <f>D18*C29</f>
        <v>842.11272727272717</v>
      </c>
      <c r="E29" s="77"/>
    </row>
    <row r="30" spans="1:5" x14ac:dyDescent="0.2">
      <c r="A30" s="193" t="s">
        <v>34</v>
      </c>
      <c r="B30" s="193" t="s">
        <v>62</v>
      </c>
      <c r="C30" s="189">
        <v>2.5000000000000001E-2</v>
      </c>
      <c r="D30" s="180">
        <f>D18*C30</f>
        <v>105.2640909090909</v>
      </c>
      <c r="E30" s="77"/>
    </row>
    <row r="31" spans="1:5" x14ac:dyDescent="0.2">
      <c r="A31" s="193" t="s">
        <v>37</v>
      </c>
      <c r="B31" s="194" t="s">
        <v>127</v>
      </c>
      <c r="C31" s="195">
        <v>0.03</v>
      </c>
      <c r="D31" s="180">
        <f>D18*C31</f>
        <v>126.31690909090906</v>
      </c>
      <c r="E31" s="77"/>
    </row>
    <row r="32" spans="1:5" x14ac:dyDescent="0.2">
      <c r="A32" s="193" t="s">
        <v>52</v>
      </c>
      <c r="B32" s="193" t="s">
        <v>63</v>
      </c>
      <c r="C32" s="189">
        <v>1.4999999999999999E-2</v>
      </c>
      <c r="D32" s="180">
        <f>D18*C32</f>
        <v>63.158454545454532</v>
      </c>
      <c r="E32" s="77"/>
    </row>
    <row r="33" spans="1:5" x14ac:dyDescent="0.2">
      <c r="A33" s="193" t="s">
        <v>39</v>
      </c>
      <c r="B33" s="193" t="s">
        <v>64</v>
      </c>
      <c r="C33" s="189">
        <v>0.01</v>
      </c>
      <c r="D33" s="180">
        <f>D18*C33</f>
        <v>42.105636363636357</v>
      </c>
      <c r="E33" s="77"/>
    </row>
    <row r="34" spans="1:5" x14ac:dyDescent="0.2">
      <c r="A34" s="193" t="s">
        <v>40</v>
      </c>
      <c r="B34" s="193" t="s">
        <v>65</v>
      </c>
      <c r="C34" s="189">
        <v>6.0000000000000001E-3</v>
      </c>
      <c r="D34" s="180">
        <f>D18*C34</f>
        <v>25.263381818181816</v>
      </c>
      <c r="E34" s="77"/>
    </row>
    <row r="35" spans="1:5" x14ac:dyDescent="0.2">
      <c r="A35" s="193" t="s">
        <v>41</v>
      </c>
      <c r="B35" s="193" t="s">
        <v>66</v>
      </c>
      <c r="C35" s="189">
        <v>2E-3</v>
      </c>
      <c r="D35" s="180">
        <f>D18*C35</f>
        <v>8.4211272727272721</v>
      </c>
      <c r="E35" s="77"/>
    </row>
    <row r="36" spans="1:5" x14ac:dyDescent="0.2">
      <c r="A36" s="193" t="s">
        <v>42</v>
      </c>
      <c r="B36" s="193" t="s">
        <v>67</v>
      </c>
      <c r="C36" s="189">
        <v>0.08</v>
      </c>
      <c r="D36" s="180">
        <f>D18*C36</f>
        <v>336.84509090909086</v>
      </c>
      <c r="E36" s="77"/>
    </row>
    <row r="37" spans="1:5" ht="15.75" customHeight="1" thickBot="1" x14ac:dyDescent="0.25">
      <c r="A37" s="419" t="s">
        <v>53</v>
      </c>
      <c r="B37" s="420"/>
      <c r="C37" s="282">
        <f>SUM(C29:C36)</f>
        <v>0.36800000000000005</v>
      </c>
      <c r="D37" s="198">
        <f>SUM(D29:D36)</f>
        <v>1549.4874181818182</v>
      </c>
      <c r="E37" s="77"/>
    </row>
    <row r="38" spans="1:5" ht="13.5" thickBot="1" x14ac:dyDescent="0.25">
      <c r="A38" s="421" t="s">
        <v>287</v>
      </c>
      <c r="B38" s="421"/>
      <c r="C38" s="421"/>
      <c r="D38" s="422"/>
      <c r="E38" s="256"/>
    </row>
    <row r="39" spans="1:5" x14ac:dyDescent="0.2">
      <c r="A39" s="199" t="s">
        <v>68</v>
      </c>
      <c r="B39" s="408" t="s">
        <v>69</v>
      </c>
      <c r="C39" s="408"/>
      <c r="D39" s="200" t="s">
        <v>51</v>
      </c>
      <c r="E39" s="77"/>
    </row>
    <row r="40" spans="1:5" x14ac:dyDescent="0.2">
      <c r="A40" s="324" t="s">
        <v>32</v>
      </c>
      <c r="B40" s="201" t="s">
        <v>236</v>
      </c>
      <c r="C40" s="342">
        <v>27.12</v>
      </c>
      <c r="D40" s="343">
        <f>(C40*22-152.37)</f>
        <v>444.27</v>
      </c>
      <c r="E40" s="341" t="s">
        <v>294</v>
      </c>
    </row>
    <row r="41" spans="1:5" x14ac:dyDescent="0.2">
      <c r="A41" s="169" t="s">
        <v>34</v>
      </c>
      <c r="B41" s="169" t="s">
        <v>129</v>
      </c>
      <c r="C41" s="205">
        <v>7.9</v>
      </c>
      <c r="D41" s="206">
        <f>(2*7.9*22)</f>
        <v>347.6</v>
      </c>
      <c r="E41" s="82" t="s">
        <v>209</v>
      </c>
    </row>
    <row r="42" spans="1:5" x14ac:dyDescent="0.2">
      <c r="A42" s="169" t="s">
        <v>37</v>
      </c>
      <c r="B42" s="169" t="s">
        <v>227</v>
      </c>
      <c r="C42" s="255">
        <v>0.1</v>
      </c>
      <c r="D42" s="203">
        <f>D16*10%</f>
        <v>388.63636363636363</v>
      </c>
      <c r="E42" s="82" t="s">
        <v>228</v>
      </c>
    </row>
    <row r="43" spans="1:5" ht="13.5" thickBot="1" x14ac:dyDescent="0.25">
      <c r="A43" s="394" t="s">
        <v>53</v>
      </c>
      <c r="B43" s="394"/>
      <c r="C43" s="394"/>
      <c r="D43" s="208">
        <f>SUM(D40:D42)</f>
        <v>1180.5063636363636</v>
      </c>
      <c r="E43" s="77"/>
    </row>
    <row r="44" spans="1:5" ht="13.5" thickBot="1" x14ac:dyDescent="0.25">
      <c r="A44" s="400" t="s">
        <v>159</v>
      </c>
      <c r="B44" s="378"/>
      <c r="C44" s="378"/>
      <c r="D44" s="379"/>
      <c r="E44" s="78"/>
    </row>
    <row r="45" spans="1:5" x14ac:dyDescent="0.2">
      <c r="A45" s="182">
        <v>2</v>
      </c>
      <c r="B45" s="407" t="s">
        <v>70</v>
      </c>
      <c r="C45" s="407"/>
      <c r="D45" s="184" t="s">
        <v>51</v>
      </c>
      <c r="E45" s="77"/>
    </row>
    <row r="46" spans="1:5" x14ac:dyDescent="0.2">
      <c r="A46" s="169" t="s">
        <v>54</v>
      </c>
      <c r="B46" s="399" t="s">
        <v>71</v>
      </c>
      <c r="C46" s="399"/>
      <c r="D46" s="180">
        <f>D26</f>
        <v>639.94167215999994</v>
      </c>
      <c r="E46" s="77"/>
    </row>
    <row r="47" spans="1:5" x14ac:dyDescent="0.2">
      <c r="A47" s="169" t="s">
        <v>58</v>
      </c>
      <c r="B47" s="399" t="s">
        <v>59</v>
      </c>
      <c r="C47" s="399"/>
      <c r="D47" s="180">
        <f>D37</f>
        <v>1549.4874181818182</v>
      </c>
      <c r="E47" s="77"/>
    </row>
    <row r="48" spans="1:5" s="69" customFormat="1" x14ac:dyDescent="0.2">
      <c r="A48" s="169" t="s">
        <v>68</v>
      </c>
      <c r="B48" s="399" t="s">
        <v>69</v>
      </c>
      <c r="C48" s="399"/>
      <c r="D48" s="180">
        <f>D43</f>
        <v>1180.5063636363636</v>
      </c>
      <c r="E48" s="77"/>
    </row>
    <row r="49" spans="1:5" ht="13.5" thickBot="1" x14ac:dyDescent="0.25">
      <c r="A49" s="394" t="s">
        <v>53</v>
      </c>
      <c r="B49" s="394"/>
      <c r="C49" s="394"/>
      <c r="D49" s="198">
        <f>SUM(D46:D48)</f>
        <v>3369.9354539781816</v>
      </c>
      <c r="E49" s="77"/>
    </row>
    <row r="50" spans="1:5" ht="13.5" thickBot="1" x14ac:dyDescent="0.25">
      <c r="A50" s="395" t="s">
        <v>288</v>
      </c>
      <c r="B50" s="392"/>
      <c r="C50" s="392"/>
      <c r="D50" s="392"/>
      <c r="E50" s="83"/>
    </row>
    <row r="51" spans="1:5" x14ac:dyDescent="0.2">
      <c r="A51" s="209">
        <v>3</v>
      </c>
      <c r="B51" s="182" t="s">
        <v>72</v>
      </c>
      <c r="C51" s="183" t="s">
        <v>60</v>
      </c>
      <c r="D51" s="184" t="s">
        <v>51</v>
      </c>
      <c r="E51" s="77"/>
    </row>
    <row r="52" spans="1:5" x14ac:dyDescent="0.2">
      <c r="A52" s="185" t="s">
        <v>32</v>
      </c>
      <c r="B52" s="185" t="s">
        <v>73</v>
      </c>
      <c r="C52" s="210">
        <v>4.1700000000000001E-3</v>
      </c>
      <c r="D52" s="211">
        <f>D18*C52</f>
        <v>17.558050363636362</v>
      </c>
      <c r="E52" s="82" t="s">
        <v>143</v>
      </c>
    </row>
    <row r="53" spans="1:5" x14ac:dyDescent="0.2">
      <c r="A53" s="185" t="s">
        <v>34</v>
      </c>
      <c r="B53" s="185" t="s">
        <v>74</v>
      </c>
      <c r="C53" s="212">
        <v>3.3399999999999999E-4</v>
      </c>
      <c r="D53" s="331">
        <f>D18*C53</f>
        <v>1.4063282545454543</v>
      </c>
      <c r="E53" s="82" t="s">
        <v>144</v>
      </c>
    </row>
    <row r="54" spans="1:5" x14ac:dyDescent="0.2">
      <c r="A54" s="214" t="s">
        <v>37</v>
      </c>
      <c r="B54" s="214" t="s">
        <v>75</v>
      </c>
      <c r="C54" s="215">
        <v>3.44E-2</v>
      </c>
      <c r="D54" s="216">
        <f>SUM(D18+D24)*C54</f>
        <v>160.93548961890906</v>
      </c>
      <c r="E54" s="82" t="s">
        <v>145</v>
      </c>
    </row>
    <row r="55" spans="1:5" x14ac:dyDescent="0.2">
      <c r="A55" s="185" t="s">
        <v>52</v>
      </c>
      <c r="B55" s="185" t="s">
        <v>76</v>
      </c>
      <c r="C55" s="217">
        <v>1.9400000000000001E-2</v>
      </c>
      <c r="D55" s="211">
        <f>D18*C55</f>
        <v>81.684934545454539</v>
      </c>
      <c r="E55" s="82" t="s">
        <v>284</v>
      </c>
    </row>
    <row r="56" spans="1:5" x14ac:dyDescent="0.2">
      <c r="A56" s="169" t="s">
        <v>39</v>
      </c>
      <c r="B56" s="169" t="s">
        <v>77</v>
      </c>
      <c r="C56" s="218">
        <v>7.1999999999999998E-3</v>
      </c>
      <c r="D56" s="219">
        <f>D18*C56</f>
        <v>30.316058181818178</v>
      </c>
      <c r="E56" s="82" t="s">
        <v>285</v>
      </c>
    </row>
    <row r="57" spans="1:5" x14ac:dyDescent="0.2">
      <c r="A57" s="214" t="s">
        <v>40</v>
      </c>
      <c r="B57" s="214" t="s">
        <v>78</v>
      </c>
      <c r="C57" s="215">
        <v>5.9999999999999995E-4</v>
      </c>
      <c r="D57" s="216">
        <f>(D18+D24)*C57</f>
        <v>2.8070143538181811</v>
      </c>
      <c r="E57" s="82" t="s">
        <v>162</v>
      </c>
    </row>
    <row r="58" spans="1:5" ht="13.5" thickBot="1" x14ac:dyDescent="0.25">
      <c r="A58" s="374" t="s">
        <v>53</v>
      </c>
      <c r="B58" s="376"/>
      <c r="C58" s="288">
        <f>SUM(C52:C57)</f>
        <v>6.610400000000001E-2</v>
      </c>
      <c r="D58" s="208">
        <f>SUM(D52:D57)</f>
        <v>294.70787531818178</v>
      </c>
      <c r="E58" s="77"/>
    </row>
    <row r="59" spans="1:5" ht="13.5" thickBot="1" x14ac:dyDescent="0.25">
      <c r="A59" s="396" t="s">
        <v>158</v>
      </c>
      <c r="B59" s="397"/>
      <c r="C59" s="397"/>
      <c r="D59" s="398"/>
      <c r="E59" s="77"/>
    </row>
    <row r="60" spans="1:5" x14ac:dyDescent="0.2">
      <c r="A60" s="220" t="s">
        <v>32</v>
      </c>
      <c r="B60" s="386" t="s">
        <v>112</v>
      </c>
      <c r="C60" s="387"/>
      <c r="D60" s="221">
        <f>D18</f>
        <v>4210.5636363636359</v>
      </c>
      <c r="E60" s="77"/>
    </row>
    <row r="61" spans="1:5" x14ac:dyDescent="0.2">
      <c r="A61" s="185" t="s">
        <v>34</v>
      </c>
      <c r="B61" s="388" t="s">
        <v>99</v>
      </c>
      <c r="C61" s="389"/>
      <c r="D61" s="187">
        <f>D49</f>
        <v>3369.9354539781816</v>
      </c>
      <c r="E61" s="77"/>
    </row>
    <row r="62" spans="1:5" x14ac:dyDescent="0.2">
      <c r="A62" s="214" t="s">
        <v>37</v>
      </c>
      <c r="B62" s="214" t="s">
        <v>113</v>
      </c>
      <c r="C62" s="222">
        <f>D60/12</f>
        <v>350.88030303030297</v>
      </c>
      <c r="D62" s="206">
        <f>C62*C37+C62</f>
        <v>480.0042545454545</v>
      </c>
      <c r="E62" s="77"/>
    </row>
    <row r="63" spans="1:5" x14ac:dyDescent="0.2">
      <c r="A63" s="185" t="s">
        <v>52</v>
      </c>
      <c r="B63" s="388" t="s">
        <v>100</v>
      </c>
      <c r="C63" s="389"/>
      <c r="D63" s="187">
        <f>D58</f>
        <v>294.70787531818178</v>
      </c>
      <c r="E63" s="77"/>
    </row>
    <row r="64" spans="1:5" x14ac:dyDescent="0.2">
      <c r="A64" s="185" t="s">
        <v>39</v>
      </c>
      <c r="B64" s="388" t="s">
        <v>114</v>
      </c>
      <c r="C64" s="389"/>
      <c r="D64" s="223">
        <f>-(D40+D41)</f>
        <v>-791.87</v>
      </c>
      <c r="E64" s="77"/>
    </row>
    <row r="65" spans="1:5" ht="13.5" thickBot="1" x14ac:dyDescent="0.25">
      <c r="A65" s="390" t="s">
        <v>115</v>
      </c>
      <c r="B65" s="390"/>
      <c r="C65" s="390"/>
      <c r="D65" s="224">
        <f>SUM(D60:D64)</f>
        <v>7563.3412202054542</v>
      </c>
      <c r="E65" s="77"/>
    </row>
    <row r="66" spans="1:5" ht="13.5" thickBot="1" x14ac:dyDescent="0.25">
      <c r="A66" s="391" t="s">
        <v>79</v>
      </c>
      <c r="B66" s="392"/>
      <c r="C66" s="392"/>
      <c r="D66" s="393"/>
      <c r="E66" s="77"/>
    </row>
    <row r="67" spans="1:5" ht="13.5" thickBot="1" x14ac:dyDescent="0.25">
      <c r="A67" s="400" t="s">
        <v>80</v>
      </c>
      <c r="B67" s="378"/>
      <c r="C67" s="378"/>
      <c r="D67" s="379"/>
      <c r="E67" s="77"/>
    </row>
    <row r="68" spans="1:5" x14ac:dyDescent="0.2">
      <c r="A68" s="182" t="s">
        <v>81</v>
      </c>
      <c r="B68" s="182" t="s">
        <v>82</v>
      </c>
      <c r="C68" s="183" t="s">
        <v>60</v>
      </c>
      <c r="D68" s="184" t="s">
        <v>51</v>
      </c>
      <c r="E68" s="77"/>
    </row>
    <row r="69" spans="1:5" x14ac:dyDescent="0.2">
      <c r="A69" s="185" t="s">
        <v>32</v>
      </c>
      <c r="B69" s="169" t="s">
        <v>83</v>
      </c>
      <c r="C69" s="189">
        <v>8.3299999999999999E-2</v>
      </c>
      <c r="D69" s="187">
        <f>D65*C69</f>
        <v>630.02632364311432</v>
      </c>
      <c r="E69" s="88" t="s">
        <v>147</v>
      </c>
    </row>
    <row r="70" spans="1:5" x14ac:dyDescent="0.2">
      <c r="A70" s="185" t="s">
        <v>34</v>
      </c>
      <c r="B70" s="169" t="s">
        <v>116</v>
      </c>
      <c r="C70" s="225">
        <v>2.2200000000000002E-3</v>
      </c>
      <c r="D70" s="187">
        <f>D65*C70</f>
        <v>16.790617508856108</v>
      </c>
      <c r="E70" s="88" t="s">
        <v>148</v>
      </c>
    </row>
    <row r="71" spans="1:5" x14ac:dyDescent="0.2">
      <c r="A71" s="185" t="s">
        <v>37</v>
      </c>
      <c r="B71" s="169" t="s">
        <v>84</v>
      </c>
      <c r="C71" s="225">
        <v>2.0000000000000001E-4</v>
      </c>
      <c r="D71" s="187">
        <f>D65*C71</f>
        <v>1.512668244041091</v>
      </c>
      <c r="E71" s="88" t="s">
        <v>149</v>
      </c>
    </row>
    <row r="72" spans="1:5" x14ac:dyDescent="0.2">
      <c r="A72" s="185" t="s">
        <v>52</v>
      </c>
      <c r="B72" s="169" t="s">
        <v>85</v>
      </c>
      <c r="C72" s="225">
        <v>2.7999999999999998E-4</v>
      </c>
      <c r="D72" s="187">
        <f>D65*C72</f>
        <v>2.117735541657527</v>
      </c>
      <c r="E72" s="88" t="s">
        <v>150</v>
      </c>
    </row>
    <row r="73" spans="1:5" x14ac:dyDescent="0.2">
      <c r="A73" s="185" t="s">
        <v>39</v>
      </c>
      <c r="B73" s="169" t="s">
        <v>117</v>
      </c>
      <c r="C73" s="225">
        <v>3.5999999999999999E-3</v>
      </c>
      <c r="D73" s="187">
        <f>D65*C73</f>
        <v>27.228028392739635</v>
      </c>
      <c r="E73" s="88" t="s">
        <v>151</v>
      </c>
    </row>
    <row r="74" spans="1:5" x14ac:dyDescent="0.2">
      <c r="A74" s="185" t="s">
        <v>40</v>
      </c>
      <c r="B74" s="169" t="s">
        <v>86</v>
      </c>
      <c r="C74" s="225">
        <v>3.8999999999999999E-4</v>
      </c>
      <c r="D74" s="187">
        <f>D65*C74</f>
        <v>2.949703075880127</v>
      </c>
      <c r="E74" s="88" t="s">
        <v>152</v>
      </c>
    </row>
    <row r="75" spans="1:5" ht="15.75" customHeight="1" thickBot="1" x14ac:dyDescent="0.25">
      <c r="A75" s="374" t="s">
        <v>53</v>
      </c>
      <c r="B75" s="375"/>
      <c r="C75" s="284">
        <f>SUM(C69:C74)</f>
        <v>8.9990000000000014E-2</v>
      </c>
      <c r="D75" s="208">
        <f>SUM(D69:D74)</f>
        <v>680.62507640628883</v>
      </c>
      <c r="E75" s="77"/>
    </row>
    <row r="76" spans="1:5" ht="13.5" thickBot="1" x14ac:dyDescent="0.25">
      <c r="A76" s="404" t="s">
        <v>156</v>
      </c>
      <c r="B76" s="405"/>
      <c r="C76" s="405"/>
      <c r="D76" s="406"/>
      <c r="E76" s="77"/>
    </row>
    <row r="77" spans="1:5" ht="15" customHeight="1" x14ac:dyDescent="0.2">
      <c r="A77" s="226" t="s">
        <v>87</v>
      </c>
      <c r="B77" s="386" t="s">
        <v>88</v>
      </c>
      <c r="C77" s="387"/>
      <c r="D77" s="200" t="s">
        <v>51</v>
      </c>
      <c r="E77" s="77"/>
    </row>
    <row r="78" spans="1:5" x14ac:dyDescent="0.2">
      <c r="A78" s="185" t="s">
        <v>32</v>
      </c>
      <c r="B78" s="388" t="s">
        <v>89</v>
      </c>
      <c r="C78" s="389"/>
      <c r="D78" s="187">
        <v>0</v>
      </c>
      <c r="E78" s="77"/>
    </row>
    <row r="79" spans="1:5" ht="15.75" customHeight="1" thickBot="1" x14ac:dyDescent="0.25">
      <c r="A79" s="374" t="s">
        <v>53</v>
      </c>
      <c r="B79" s="375"/>
      <c r="C79" s="376"/>
      <c r="D79" s="224">
        <v>0</v>
      </c>
      <c r="E79" s="77"/>
    </row>
    <row r="80" spans="1:5" ht="13.5" thickBot="1" x14ac:dyDescent="0.25">
      <c r="A80" s="377" t="s">
        <v>157</v>
      </c>
      <c r="B80" s="378"/>
      <c r="C80" s="378"/>
      <c r="D80" s="379"/>
      <c r="E80" s="83"/>
    </row>
    <row r="81" spans="1:5" x14ac:dyDescent="0.2">
      <c r="A81" s="264">
        <v>4</v>
      </c>
      <c r="B81" s="367" t="s">
        <v>90</v>
      </c>
      <c r="C81" s="368"/>
      <c r="D81" s="184" t="s">
        <v>51</v>
      </c>
      <c r="E81" s="77"/>
    </row>
    <row r="82" spans="1:5" x14ac:dyDescent="0.2">
      <c r="A82" s="261" t="s">
        <v>81</v>
      </c>
      <c r="B82" s="369" t="s">
        <v>82</v>
      </c>
      <c r="C82" s="370"/>
      <c r="D82" s="228">
        <f>D75</f>
        <v>680.62507640628883</v>
      </c>
      <c r="E82" s="77"/>
    </row>
    <row r="83" spans="1:5" x14ac:dyDescent="0.2">
      <c r="A83" s="261" t="s">
        <v>87</v>
      </c>
      <c r="B83" s="369" t="s">
        <v>88</v>
      </c>
      <c r="C83" s="370"/>
      <c r="D83" s="187">
        <f>D79</f>
        <v>0</v>
      </c>
      <c r="E83" s="77"/>
    </row>
    <row r="84" spans="1:5" ht="15.75" customHeight="1" thickBot="1" x14ac:dyDescent="0.25">
      <c r="A84" s="380" t="s">
        <v>53</v>
      </c>
      <c r="B84" s="375"/>
      <c r="C84" s="376"/>
      <c r="D84" s="208">
        <f>SUM(D82:D83)</f>
        <v>680.62507640628883</v>
      </c>
      <c r="E84" s="77"/>
    </row>
    <row r="85" spans="1:5" ht="13.5" thickBot="1" x14ac:dyDescent="0.25">
      <c r="A85" s="377" t="s">
        <v>91</v>
      </c>
      <c r="B85" s="378"/>
      <c r="C85" s="378"/>
      <c r="D85" s="379"/>
      <c r="E85" s="83"/>
    </row>
    <row r="86" spans="1:5" x14ac:dyDescent="0.2">
      <c r="A86" s="264">
        <v>5</v>
      </c>
      <c r="B86" s="367" t="s">
        <v>92</v>
      </c>
      <c r="C86" s="368"/>
      <c r="D86" s="184" t="s">
        <v>51</v>
      </c>
      <c r="E86" s="77"/>
    </row>
    <row r="87" spans="1:5" x14ac:dyDescent="0.2">
      <c r="A87" s="261" t="s">
        <v>32</v>
      </c>
      <c r="B87" s="401" t="s">
        <v>142</v>
      </c>
      <c r="C87" s="402"/>
      <c r="D87" s="180">
        <v>57.26</v>
      </c>
      <c r="E87" s="77"/>
    </row>
    <row r="88" spans="1:5" x14ac:dyDescent="0.2">
      <c r="A88" s="261" t="s">
        <v>34</v>
      </c>
      <c r="B88" s="401" t="s">
        <v>314</v>
      </c>
      <c r="C88" s="402"/>
      <c r="D88" s="363">
        <v>505.62</v>
      </c>
      <c r="E88" s="77"/>
    </row>
    <row r="89" spans="1:5" ht="13.5" thickBot="1" x14ac:dyDescent="0.25">
      <c r="A89" s="383" t="s">
        <v>53</v>
      </c>
      <c r="B89" s="384"/>
      <c r="C89" s="385"/>
      <c r="D89" s="198">
        <f>SUM(D87:D88)</f>
        <v>562.88</v>
      </c>
      <c r="E89" s="77"/>
    </row>
    <row r="90" spans="1:5" ht="13.5" thickBot="1" x14ac:dyDescent="0.25">
      <c r="A90" s="377" t="s">
        <v>290</v>
      </c>
      <c r="B90" s="378"/>
      <c r="C90" s="378"/>
      <c r="D90" s="379"/>
      <c r="E90" s="77"/>
    </row>
    <row r="91" spans="1:5" x14ac:dyDescent="0.2">
      <c r="A91" s="263">
        <v>6</v>
      </c>
      <c r="B91" s="182" t="s">
        <v>93</v>
      </c>
      <c r="C91" s="182" t="s">
        <v>60</v>
      </c>
      <c r="D91" s="184" t="s">
        <v>51</v>
      </c>
      <c r="E91" s="77"/>
    </row>
    <row r="92" spans="1:5" x14ac:dyDescent="0.2">
      <c r="A92" s="261" t="s">
        <v>32</v>
      </c>
      <c r="B92" s="229" t="s">
        <v>94</v>
      </c>
      <c r="C92" s="230">
        <v>0.05</v>
      </c>
      <c r="D92" s="180">
        <f>C92*D106</f>
        <v>455.93560210331447</v>
      </c>
      <c r="E92" s="82" t="s">
        <v>154</v>
      </c>
    </row>
    <row r="93" spans="1:5" x14ac:dyDescent="0.2">
      <c r="A93" s="261" t="s">
        <v>34</v>
      </c>
      <c r="B93" s="229" t="s">
        <v>95</v>
      </c>
      <c r="C93" s="230">
        <v>0.1</v>
      </c>
      <c r="D93" s="180">
        <f>C93*(D92+D106)</f>
        <v>957.46476441696041</v>
      </c>
      <c r="E93" s="82" t="s">
        <v>282</v>
      </c>
    </row>
    <row r="94" spans="1:5" x14ac:dyDescent="0.2">
      <c r="A94" s="261" t="s">
        <v>37</v>
      </c>
      <c r="B94" s="229" t="s">
        <v>96</v>
      </c>
      <c r="C94" s="231">
        <f>SUM(C95:C97)</f>
        <v>5.6499999999999995E-2</v>
      </c>
      <c r="D94" s="180">
        <f>(D18+D49+D58+D84+D89+D92+D93)*(C95+C96+C97)/(1-(C95+C96+C97))</f>
        <v>630.69883527836862</v>
      </c>
      <c r="E94" s="82" t="s">
        <v>164</v>
      </c>
    </row>
    <row r="95" spans="1:5" x14ac:dyDescent="0.2">
      <c r="A95" s="261" t="s">
        <v>230</v>
      </c>
      <c r="B95" s="204" t="s">
        <v>235</v>
      </c>
      <c r="C95" s="231">
        <v>6.4999999999999997E-3</v>
      </c>
      <c r="D95" s="180">
        <f>C95*D108</f>
        <v>72.558273085122067</v>
      </c>
      <c r="E95" s="77"/>
    </row>
    <row r="96" spans="1:5" x14ac:dyDescent="0.2">
      <c r="A96" s="261" t="s">
        <v>231</v>
      </c>
      <c r="B96" s="204" t="s">
        <v>234</v>
      </c>
      <c r="C96" s="231">
        <v>0.03</v>
      </c>
      <c r="D96" s="180">
        <f>C96*D108</f>
        <v>334.88433731594796</v>
      </c>
      <c r="E96" s="77"/>
    </row>
    <row r="97" spans="1:5" x14ac:dyDescent="0.2">
      <c r="A97" s="261" t="s">
        <v>232</v>
      </c>
      <c r="B97" s="169" t="s">
        <v>233</v>
      </c>
      <c r="C97" s="232">
        <v>0.02</v>
      </c>
      <c r="D97" s="180">
        <f>C97*D108</f>
        <v>223.25622487729868</v>
      </c>
      <c r="E97" s="77"/>
    </row>
    <row r="98" spans="1:5" ht="15.75" customHeight="1" thickBot="1" x14ac:dyDescent="0.25">
      <c r="A98" s="383" t="s">
        <v>53</v>
      </c>
      <c r="B98" s="384"/>
      <c r="C98" s="287">
        <f>SUM(C92:C94)</f>
        <v>0.20650000000000002</v>
      </c>
      <c r="D98" s="198">
        <f>SUM(D92:D94)</f>
        <v>2044.0992017986437</v>
      </c>
      <c r="E98" s="77"/>
    </row>
    <row r="99" spans="1:5" ht="13.5" thickBot="1" x14ac:dyDescent="0.25">
      <c r="A99" s="400" t="s">
        <v>97</v>
      </c>
      <c r="B99" s="378"/>
      <c r="C99" s="378"/>
      <c r="D99" s="379"/>
      <c r="E99" s="77"/>
    </row>
    <row r="100" spans="1:5" x14ac:dyDescent="0.2">
      <c r="A100" s="262"/>
      <c r="B100" s="367" t="s">
        <v>98</v>
      </c>
      <c r="C100" s="368"/>
      <c r="D100" s="184" t="s">
        <v>51</v>
      </c>
      <c r="E100" s="77"/>
    </row>
    <row r="101" spans="1:5" x14ac:dyDescent="0.2">
      <c r="A101" s="169" t="s">
        <v>32</v>
      </c>
      <c r="B101" s="369" t="s">
        <v>49</v>
      </c>
      <c r="C101" s="370"/>
      <c r="D101" s="180">
        <f>D18</f>
        <v>4210.5636363636359</v>
      </c>
      <c r="E101" s="77"/>
    </row>
    <row r="102" spans="1:5" x14ac:dyDescent="0.2">
      <c r="A102" s="169" t="s">
        <v>34</v>
      </c>
      <c r="B102" s="369" t="s">
        <v>99</v>
      </c>
      <c r="C102" s="370"/>
      <c r="D102" s="180">
        <f>D49</f>
        <v>3369.9354539781816</v>
      </c>
      <c r="E102" s="77"/>
    </row>
    <row r="103" spans="1:5" x14ac:dyDescent="0.2">
      <c r="A103" s="169" t="s">
        <v>37</v>
      </c>
      <c r="B103" s="369" t="s">
        <v>100</v>
      </c>
      <c r="C103" s="370"/>
      <c r="D103" s="180">
        <f>D58</f>
        <v>294.70787531818178</v>
      </c>
      <c r="E103" s="77"/>
    </row>
    <row r="104" spans="1:5" x14ac:dyDescent="0.2">
      <c r="A104" s="169" t="s">
        <v>52</v>
      </c>
      <c r="B104" s="369" t="s">
        <v>101</v>
      </c>
      <c r="C104" s="370"/>
      <c r="D104" s="180">
        <f>D84</f>
        <v>680.62507640628883</v>
      </c>
      <c r="E104" s="77"/>
    </row>
    <row r="105" spans="1:5" x14ac:dyDescent="0.2">
      <c r="A105" s="169" t="s">
        <v>39</v>
      </c>
      <c r="B105" s="369" t="s">
        <v>102</v>
      </c>
      <c r="C105" s="370"/>
      <c r="D105" s="180">
        <f>D89</f>
        <v>562.88</v>
      </c>
      <c r="E105" s="77"/>
    </row>
    <row r="106" spans="1:5" ht="12.75" customHeight="1" x14ac:dyDescent="0.2">
      <c r="A106" s="179" t="s">
        <v>40</v>
      </c>
      <c r="B106" s="381" t="s">
        <v>103</v>
      </c>
      <c r="C106" s="382"/>
      <c r="D106" s="181">
        <f>SUM(D101:D105)</f>
        <v>9118.7120420662886</v>
      </c>
      <c r="E106" s="82" t="s">
        <v>169</v>
      </c>
    </row>
    <row r="107" spans="1:5" x14ac:dyDescent="0.2">
      <c r="A107" s="169" t="s">
        <v>41</v>
      </c>
      <c r="B107" s="369" t="s">
        <v>104</v>
      </c>
      <c r="C107" s="370"/>
      <c r="D107" s="180">
        <f>D98</f>
        <v>2044.0992017986437</v>
      </c>
      <c r="E107" s="77"/>
    </row>
    <row r="108" spans="1:5" ht="15.75" customHeight="1" thickBot="1" x14ac:dyDescent="0.25">
      <c r="A108" s="371" t="s">
        <v>105</v>
      </c>
      <c r="B108" s="372"/>
      <c r="C108" s="373"/>
      <c r="D108" s="188">
        <f>SUM(D106+D107)</f>
        <v>11162.811243864933</v>
      </c>
      <c r="E108" s="82" t="s">
        <v>170</v>
      </c>
    </row>
    <row r="109" spans="1:5" x14ac:dyDescent="0.2">
      <c r="A109" s="265"/>
      <c r="B109" s="260"/>
      <c r="C109" s="79" t="s">
        <v>109</v>
      </c>
      <c r="D109" s="234">
        <v>2</v>
      </c>
      <c r="E109" s="77"/>
    </row>
    <row r="110" spans="1:5" x14ac:dyDescent="0.2">
      <c r="A110" s="235"/>
      <c r="B110" s="259"/>
      <c r="C110" s="76" t="s">
        <v>106</v>
      </c>
      <c r="D110" s="203">
        <f>D109*D108</f>
        <v>22325.622487729866</v>
      </c>
      <c r="E110" s="82" t="s">
        <v>172</v>
      </c>
    </row>
    <row r="111" spans="1:5" x14ac:dyDescent="0.2">
      <c r="A111" s="235"/>
      <c r="B111" s="259"/>
      <c r="C111" s="252" t="s">
        <v>108</v>
      </c>
      <c r="D111" s="236">
        <v>12</v>
      </c>
      <c r="E111" s="77"/>
    </row>
    <row r="112" spans="1:5" ht="13.5" thickBot="1" x14ac:dyDescent="0.25">
      <c r="A112" s="235"/>
      <c r="B112" s="259"/>
      <c r="C112" s="238" t="s">
        <v>107</v>
      </c>
      <c r="D112" s="257">
        <f>D111*D110</f>
        <v>267907.4698527584</v>
      </c>
      <c r="E112" s="82" t="s">
        <v>174</v>
      </c>
    </row>
    <row r="113" spans="3:4" x14ac:dyDescent="0.2">
      <c r="C113" s="258"/>
      <c r="D113" s="258"/>
    </row>
  </sheetData>
  <mergeCells count="69">
    <mergeCell ref="B88:C88"/>
    <mergeCell ref="B61:C61"/>
    <mergeCell ref="A37:B37"/>
    <mergeCell ref="A58:B58"/>
    <mergeCell ref="A75:B75"/>
    <mergeCell ref="A38:D38"/>
    <mergeCell ref="B39:C39"/>
    <mergeCell ref="A43:C43"/>
    <mergeCell ref="A44:D44"/>
    <mergeCell ref="B45:C45"/>
    <mergeCell ref="B87:C87"/>
    <mergeCell ref="B83:C83"/>
    <mergeCell ref="B82:C82"/>
    <mergeCell ref="B81:C81"/>
    <mergeCell ref="B63:C63"/>
    <mergeCell ref="A90:D90"/>
    <mergeCell ref="A80:D80"/>
    <mergeCell ref="A85:D85"/>
    <mergeCell ref="B47:C47"/>
    <mergeCell ref="B46:C46"/>
    <mergeCell ref="B48:C48"/>
    <mergeCell ref="A49:C49"/>
    <mergeCell ref="A50:D50"/>
    <mergeCell ref="B78:C78"/>
    <mergeCell ref="B77:C77"/>
    <mergeCell ref="B60:C60"/>
    <mergeCell ref="B64:C64"/>
    <mergeCell ref="A89:C89"/>
    <mergeCell ref="B86:C86"/>
    <mergeCell ref="A84:C84"/>
    <mergeCell ref="A79:C79"/>
    <mergeCell ref="B6:C6"/>
    <mergeCell ref="B17:C17"/>
    <mergeCell ref="A7:D7"/>
    <mergeCell ref="A10:D10"/>
    <mergeCell ref="B11:C11"/>
    <mergeCell ref="B12:C12"/>
    <mergeCell ref="B13:C13"/>
    <mergeCell ref="A14:D14"/>
    <mergeCell ref="B15:C15"/>
    <mergeCell ref="B16:C16"/>
    <mergeCell ref="B8:C8"/>
    <mergeCell ref="B9:C9"/>
    <mergeCell ref="A1:D1"/>
    <mergeCell ref="A2:D2"/>
    <mergeCell ref="B3:C3"/>
    <mergeCell ref="B4:C4"/>
    <mergeCell ref="B5:C5"/>
    <mergeCell ref="A18:C18"/>
    <mergeCell ref="A19:D19"/>
    <mergeCell ref="A20:D20"/>
    <mergeCell ref="A26:C26"/>
    <mergeCell ref="A27:D27"/>
    <mergeCell ref="A108:C108"/>
    <mergeCell ref="A59:D59"/>
    <mergeCell ref="A65:C65"/>
    <mergeCell ref="A66:D66"/>
    <mergeCell ref="A67:D67"/>
    <mergeCell ref="A76:D76"/>
    <mergeCell ref="A99:D99"/>
    <mergeCell ref="B107:C107"/>
    <mergeCell ref="B105:C105"/>
    <mergeCell ref="B104:C104"/>
    <mergeCell ref="B103:C103"/>
    <mergeCell ref="B102:C102"/>
    <mergeCell ref="B101:C101"/>
    <mergeCell ref="B100:C100"/>
    <mergeCell ref="B106:C106"/>
    <mergeCell ref="A98:B98"/>
  </mergeCells>
  <pageMargins left="0.25" right="0.25" top="0.75" bottom="0.75" header="0.3" footer="0.3"/>
  <pageSetup paperSize="9" scale="5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259A2-F941-4727-A999-4569275392AB}">
  <sheetPr>
    <pageSetUpPr fitToPage="1"/>
  </sheetPr>
  <dimension ref="A1:E112"/>
  <sheetViews>
    <sheetView workbookViewId="0">
      <selection sqref="A1:D1"/>
    </sheetView>
  </sheetViews>
  <sheetFormatPr defaultRowHeight="15" x14ac:dyDescent="0.25"/>
  <cols>
    <col min="2" max="2" width="75" customWidth="1"/>
    <col min="3" max="3" width="33.140625" customWidth="1"/>
    <col min="4" max="4" width="38.140625" customWidth="1"/>
    <col min="5" max="5" width="120.42578125" bestFit="1" customWidth="1"/>
  </cols>
  <sheetData>
    <row r="1" spans="1:5" ht="15.75" thickBot="1" x14ac:dyDescent="0.3">
      <c r="A1" s="473" t="s">
        <v>30</v>
      </c>
      <c r="B1" s="473"/>
      <c r="C1" s="473"/>
      <c r="D1" s="474"/>
      <c r="E1" s="266" t="s">
        <v>176</v>
      </c>
    </row>
    <row r="2" spans="1:5" ht="15.75" thickBot="1" x14ac:dyDescent="0.3">
      <c r="A2" s="493" t="s">
        <v>31</v>
      </c>
      <c r="B2" s="493"/>
      <c r="C2" s="493"/>
      <c r="D2" s="493"/>
      <c r="E2" s="85" t="s">
        <v>134</v>
      </c>
    </row>
    <row r="3" spans="1:5" x14ac:dyDescent="0.25">
      <c r="A3" s="98" t="s">
        <v>32</v>
      </c>
      <c r="B3" s="494" t="s">
        <v>33</v>
      </c>
      <c r="C3" s="494"/>
      <c r="D3" s="99"/>
      <c r="E3" s="81" t="s">
        <v>135</v>
      </c>
    </row>
    <row r="4" spans="1:5" x14ac:dyDescent="0.25">
      <c r="A4" s="90" t="s">
        <v>34</v>
      </c>
      <c r="B4" s="495" t="s">
        <v>35</v>
      </c>
      <c r="C4" s="495"/>
      <c r="D4" s="100" t="s">
        <v>36</v>
      </c>
      <c r="E4" s="81" t="s">
        <v>136</v>
      </c>
    </row>
    <row r="5" spans="1:5" x14ac:dyDescent="0.25">
      <c r="A5" s="96" t="s">
        <v>37</v>
      </c>
      <c r="B5" s="496" t="s">
        <v>38</v>
      </c>
      <c r="C5" s="496"/>
      <c r="D5" s="100" t="s">
        <v>224</v>
      </c>
      <c r="E5" s="81" t="s">
        <v>163</v>
      </c>
    </row>
    <row r="6" spans="1:5" ht="15.75" thickBot="1" x14ac:dyDescent="0.3">
      <c r="A6" s="101" t="s">
        <v>52</v>
      </c>
      <c r="B6" s="492" t="s">
        <v>43</v>
      </c>
      <c r="C6" s="492"/>
      <c r="D6" s="102" t="s">
        <v>44</v>
      </c>
      <c r="E6" s="81" t="s">
        <v>153</v>
      </c>
    </row>
    <row r="7" spans="1:5" ht="15.75" thickBot="1" x14ac:dyDescent="0.3">
      <c r="A7" s="478" t="s">
        <v>45</v>
      </c>
      <c r="B7" s="478"/>
      <c r="C7" s="478"/>
      <c r="D7" s="478"/>
      <c r="E7" s="84" t="s">
        <v>155</v>
      </c>
    </row>
    <row r="8" spans="1:5" ht="15" customHeight="1" x14ac:dyDescent="0.25">
      <c r="A8" s="90" t="s">
        <v>32</v>
      </c>
      <c r="B8" s="440" t="s">
        <v>46</v>
      </c>
      <c r="C8" s="441"/>
      <c r="D8" s="253" t="s">
        <v>229</v>
      </c>
      <c r="E8" s="85" t="s">
        <v>171</v>
      </c>
    </row>
    <row r="9" spans="1:5" ht="15.75" customHeight="1" thickBot="1" x14ac:dyDescent="0.3">
      <c r="A9" s="101" t="s">
        <v>34</v>
      </c>
      <c r="B9" s="442" t="s">
        <v>118</v>
      </c>
      <c r="C9" s="443"/>
      <c r="D9" s="104" t="s">
        <v>125</v>
      </c>
      <c r="E9" s="87" t="s">
        <v>173</v>
      </c>
    </row>
    <row r="10" spans="1:5" ht="15.75" thickBot="1" x14ac:dyDescent="0.3">
      <c r="A10" s="478" t="s">
        <v>47</v>
      </c>
      <c r="B10" s="478"/>
      <c r="C10" s="478"/>
      <c r="D10" s="478"/>
      <c r="E10" s="84" t="s">
        <v>175</v>
      </c>
    </row>
    <row r="11" spans="1:5" x14ac:dyDescent="0.25">
      <c r="A11" s="90">
        <v>1</v>
      </c>
      <c r="B11" s="498" t="s">
        <v>318</v>
      </c>
      <c r="C11" s="499"/>
      <c r="D11" s="267">
        <v>3325</v>
      </c>
      <c r="E11" s="85" t="s">
        <v>223</v>
      </c>
    </row>
    <row r="12" spans="1:5" x14ac:dyDescent="0.25">
      <c r="A12" s="96">
        <v>2</v>
      </c>
      <c r="B12" s="496" t="s">
        <v>128</v>
      </c>
      <c r="C12" s="496"/>
      <c r="D12" s="253" t="s">
        <v>229</v>
      </c>
      <c r="E12" s="81" t="s">
        <v>283</v>
      </c>
    </row>
    <row r="13" spans="1:5" ht="15.75" thickBot="1" x14ac:dyDescent="0.3">
      <c r="A13" s="96">
        <v>3</v>
      </c>
      <c r="B13" s="496" t="s">
        <v>48</v>
      </c>
      <c r="C13" s="496"/>
      <c r="D13" s="105">
        <v>1621</v>
      </c>
      <c r="E13" s="77"/>
    </row>
    <row r="14" spans="1:5" ht="15.75" thickBot="1" x14ac:dyDescent="0.3">
      <c r="A14" s="478" t="s">
        <v>289</v>
      </c>
      <c r="B14" s="478"/>
      <c r="C14" s="478"/>
      <c r="D14" s="478"/>
      <c r="E14" s="77"/>
    </row>
    <row r="15" spans="1:5" x14ac:dyDescent="0.25">
      <c r="A15" s="106">
        <v>1</v>
      </c>
      <c r="B15" s="497" t="s">
        <v>50</v>
      </c>
      <c r="C15" s="497"/>
      <c r="D15" s="107" t="s">
        <v>51</v>
      </c>
      <c r="E15" s="77"/>
    </row>
    <row r="16" spans="1:5" x14ac:dyDescent="0.25">
      <c r="A16" s="90" t="s">
        <v>32</v>
      </c>
      <c r="B16" s="435" t="s">
        <v>221</v>
      </c>
      <c r="C16" s="436"/>
      <c r="D16" s="108">
        <f>D11/220*180</f>
        <v>2720.4545454545455</v>
      </c>
      <c r="E16" s="82" t="s">
        <v>131</v>
      </c>
    </row>
    <row r="17" spans="1:5" x14ac:dyDescent="0.25">
      <c r="A17" s="90" t="s">
        <v>34</v>
      </c>
      <c r="B17" s="435" t="s">
        <v>220</v>
      </c>
      <c r="C17" s="436"/>
      <c r="D17" s="302">
        <f>D13*20%</f>
        <v>324.20000000000005</v>
      </c>
      <c r="E17" s="82" t="s">
        <v>222</v>
      </c>
    </row>
    <row r="18" spans="1:5" ht="15.75" thickBot="1" x14ac:dyDescent="0.3">
      <c r="A18" s="497" t="s">
        <v>53</v>
      </c>
      <c r="B18" s="497"/>
      <c r="C18" s="497"/>
      <c r="D18" s="109">
        <f>SUM(D16:D17)</f>
        <v>3044.6545454545458</v>
      </c>
      <c r="E18" s="77"/>
    </row>
    <row r="19" spans="1:5" ht="15.75" thickBot="1" x14ac:dyDescent="0.3">
      <c r="A19" s="478" t="s">
        <v>160</v>
      </c>
      <c r="B19" s="478"/>
      <c r="C19" s="478"/>
      <c r="D19" s="478"/>
      <c r="E19" s="77"/>
    </row>
    <row r="20" spans="1:5" ht="15.75" thickBot="1" x14ac:dyDescent="0.3">
      <c r="A20" s="479" t="s">
        <v>161</v>
      </c>
      <c r="B20" s="479"/>
      <c r="C20" s="479"/>
      <c r="D20" s="480"/>
      <c r="E20" s="77"/>
    </row>
    <row r="21" spans="1:5" x14ac:dyDescent="0.25">
      <c r="A21" s="89" t="s">
        <v>54</v>
      </c>
      <c r="B21" s="89" t="s">
        <v>55</v>
      </c>
      <c r="C21" s="97" t="s">
        <v>60</v>
      </c>
      <c r="D21" s="110" t="s">
        <v>51</v>
      </c>
      <c r="E21" s="77"/>
    </row>
    <row r="22" spans="1:5" x14ac:dyDescent="0.25">
      <c r="A22" s="111" t="s">
        <v>32</v>
      </c>
      <c r="B22" s="111" t="s">
        <v>56</v>
      </c>
      <c r="C22" s="112">
        <v>8.3299999999999999E-2</v>
      </c>
      <c r="D22" s="113">
        <f>C22*D18</f>
        <v>253.61972363636366</v>
      </c>
      <c r="E22" s="77"/>
    </row>
    <row r="23" spans="1:5" x14ac:dyDescent="0.25">
      <c r="A23" s="111" t="s">
        <v>34</v>
      </c>
      <c r="B23" s="111" t="s">
        <v>57</v>
      </c>
      <c r="C23" s="112">
        <v>2.7799999999999998E-2</v>
      </c>
      <c r="D23" s="113">
        <f>SUM(D18*C23)</f>
        <v>84.64139636363636</v>
      </c>
      <c r="E23" s="77"/>
    </row>
    <row r="24" spans="1:5" x14ac:dyDescent="0.25">
      <c r="A24" s="278" t="s">
        <v>37</v>
      </c>
      <c r="B24" s="278" t="s">
        <v>111</v>
      </c>
      <c r="C24" s="112">
        <f>SUM(C22+C23)</f>
        <v>0.1111</v>
      </c>
      <c r="D24" s="114">
        <f>SUM(D22:D23)</f>
        <v>338.26112000000001</v>
      </c>
      <c r="E24" s="77"/>
    </row>
    <row r="25" spans="1:5" x14ac:dyDescent="0.25">
      <c r="A25" s="185" t="s">
        <v>52</v>
      </c>
      <c r="B25" s="185" t="s">
        <v>110</v>
      </c>
      <c r="C25" s="115">
        <f>SUM(C29:C36)</f>
        <v>0.36800000000000005</v>
      </c>
      <c r="D25" s="113">
        <f>SUM(D24*C25)</f>
        <v>124.48009216000001</v>
      </c>
      <c r="E25" s="77"/>
    </row>
    <row r="26" spans="1:5" ht="15.75" thickBot="1" x14ac:dyDescent="0.3">
      <c r="A26" s="481" t="s">
        <v>53</v>
      </c>
      <c r="B26" s="482"/>
      <c r="C26" s="483"/>
      <c r="D26" s="117">
        <f>SUM(D24+D25)</f>
        <v>462.74121216000003</v>
      </c>
      <c r="E26" s="77"/>
    </row>
    <row r="27" spans="1:5" ht="15.75" thickBot="1" x14ac:dyDescent="0.3">
      <c r="A27" s="484" t="s">
        <v>286</v>
      </c>
      <c r="B27" s="484"/>
      <c r="C27" s="484"/>
      <c r="D27" s="485"/>
      <c r="E27" s="83"/>
    </row>
    <row r="28" spans="1:5" x14ac:dyDescent="0.25">
      <c r="A28" s="97" t="s">
        <v>58</v>
      </c>
      <c r="B28" s="97" t="s">
        <v>59</v>
      </c>
      <c r="C28" s="97" t="s">
        <v>60</v>
      </c>
      <c r="D28" s="118" t="s">
        <v>51</v>
      </c>
      <c r="E28" s="77"/>
    </row>
    <row r="29" spans="1:5" x14ac:dyDescent="0.25">
      <c r="A29" s="119" t="s">
        <v>32</v>
      </c>
      <c r="B29" s="119" t="s">
        <v>61</v>
      </c>
      <c r="C29" s="115">
        <v>0.2</v>
      </c>
      <c r="D29" s="108">
        <f>D18*C29</f>
        <v>608.93090909090915</v>
      </c>
      <c r="E29" s="77"/>
    </row>
    <row r="30" spans="1:5" x14ac:dyDescent="0.25">
      <c r="A30" s="119" t="s">
        <v>34</v>
      </c>
      <c r="B30" s="119" t="s">
        <v>62</v>
      </c>
      <c r="C30" s="115">
        <v>2.5000000000000001E-2</v>
      </c>
      <c r="D30" s="108">
        <f>D18*C30</f>
        <v>76.116363636363644</v>
      </c>
      <c r="E30" s="77"/>
    </row>
    <row r="31" spans="1:5" x14ac:dyDescent="0.25">
      <c r="A31" s="119" t="s">
        <v>37</v>
      </c>
      <c r="B31" s="120" t="s">
        <v>127</v>
      </c>
      <c r="C31" s="121">
        <v>0.03</v>
      </c>
      <c r="D31" s="108">
        <f>D18*C31</f>
        <v>91.339636363636373</v>
      </c>
      <c r="E31" s="77"/>
    </row>
    <row r="32" spans="1:5" x14ac:dyDescent="0.25">
      <c r="A32" s="119" t="s">
        <v>52</v>
      </c>
      <c r="B32" s="119" t="s">
        <v>63</v>
      </c>
      <c r="C32" s="115">
        <v>1.4999999999999999E-2</v>
      </c>
      <c r="D32" s="108">
        <f>D18*C32</f>
        <v>45.669818181818187</v>
      </c>
      <c r="E32" s="77"/>
    </row>
    <row r="33" spans="1:5" x14ac:dyDescent="0.25">
      <c r="A33" s="119" t="s">
        <v>39</v>
      </c>
      <c r="B33" s="119" t="s">
        <v>64</v>
      </c>
      <c r="C33" s="115">
        <v>0.01</v>
      </c>
      <c r="D33" s="108">
        <f>D18*C33</f>
        <v>30.446545454545458</v>
      </c>
      <c r="E33" s="77"/>
    </row>
    <row r="34" spans="1:5" x14ac:dyDescent="0.25">
      <c r="A34" s="119" t="s">
        <v>40</v>
      </c>
      <c r="B34" s="119" t="s">
        <v>65</v>
      </c>
      <c r="C34" s="115">
        <v>6.0000000000000001E-3</v>
      </c>
      <c r="D34" s="108">
        <f>D18*C34</f>
        <v>18.267927272727274</v>
      </c>
      <c r="E34" s="77"/>
    </row>
    <row r="35" spans="1:5" x14ac:dyDescent="0.25">
      <c r="A35" s="119" t="s">
        <v>41</v>
      </c>
      <c r="B35" s="119" t="s">
        <v>66</v>
      </c>
      <c r="C35" s="115">
        <v>2E-3</v>
      </c>
      <c r="D35" s="108">
        <f>D18*C35</f>
        <v>6.0893090909090919</v>
      </c>
      <c r="E35" s="77"/>
    </row>
    <row r="36" spans="1:5" x14ac:dyDescent="0.25">
      <c r="A36" s="119" t="s">
        <v>42</v>
      </c>
      <c r="B36" s="119" t="s">
        <v>67</v>
      </c>
      <c r="C36" s="115">
        <v>0.08</v>
      </c>
      <c r="D36" s="108">
        <f>D18*C36</f>
        <v>243.57236363636366</v>
      </c>
      <c r="E36" s="77"/>
    </row>
    <row r="37" spans="1:5" ht="15.75" thickBot="1" x14ac:dyDescent="0.3">
      <c r="A37" s="122"/>
      <c r="B37" s="123" t="s">
        <v>53</v>
      </c>
      <c r="C37" s="286">
        <f>SUM(C29:C36)</f>
        <v>0.36800000000000005</v>
      </c>
      <c r="D37" s="124">
        <f>SUM(D29:D36)</f>
        <v>1120.4328727272728</v>
      </c>
      <c r="E37" s="77"/>
    </row>
    <row r="38" spans="1:5" ht="15.75" thickBot="1" x14ac:dyDescent="0.3">
      <c r="A38" s="488" t="s">
        <v>287</v>
      </c>
      <c r="B38" s="488"/>
      <c r="C38" s="488"/>
      <c r="D38" s="489"/>
      <c r="E38" s="256"/>
    </row>
    <row r="39" spans="1:5" x14ac:dyDescent="0.25">
      <c r="A39" s="125" t="s">
        <v>68</v>
      </c>
      <c r="B39" s="490" t="s">
        <v>69</v>
      </c>
      <c r="C39" s="490"/>
      <c r="D39" s="126" t="s">
        <v>51</v>
      </c>
      <c r="E39" s="77"/>
    </row>
    <row r="40" spans="1:5" x14ac:dyDescent="0.25">
      <c r="A40" s="306" t="s">
        <v>32</v>
      </c>
      <c r="B40" s="127" t="s">
        <v>236</v>
      </c>
      <c r="C40" s="339">
        <v>27.12</v>
      </c>
      <c r="D40" s="340">
        <f>(C40*22-152.37)</f>
        <v>444.27</v>
      </c>
      <c r="E40" s="341" t="s">
        <v>294</v>
      </c>
    </row>
    <row r="41" spans="1:5" x14ac:dyDescent="0.25">
      <c r="A41" s="90" t="s">
        <v>34</v>
      </c>
      <c r="B41" s="90" t="s">
        <v>129</v>
      </c>
      <c r="C41" s="131">
        <v>7.9</v>
      </c>
      <c r="D41" s="132">
        <f>(2*7.9*22)</f>
        <v>347.6</v>
      </c>
      <c r="E41" s="82" t="s">
        <v>209</v>
      </c>
    </row>
    <row r="42" spans="1:5" x14ac:dyDescent="0.25">
      <c r="A42" s="90" t="s">
        <v>37</v>
      </c>
      <c r="B42" s="90" t="s">
        <v>227</v>
      </c>
      <c r="C42" s="268">
        <v>0.1</v>
      </c>
      <c r="D42" s="129">
        <f>D16*10%</f>
        <v>272.04545454545456</v>
      </c>
      <c r="E42" s="82" t="s">
        <v>228</v>
      </c>
    </row>
    <row r="43" spans="1:5" ht="15.75" thickBot="1" x14ac:dyDescent="0.3">
      <c r="A43" s="469" t="s">
        <v>53</v>
      </c>
      <c r="B43" s="469"/>
      <c r="C43" s="469"/>
      <c r="D43" s="133">
        <f>SUM(D40:D42)</f>
        <v>1063.9154545454546</v>
      </c>
      <c r="E43" s="77"/>
    </row>
    <row r="44" spans="1:5" ht="15.75" thickBot="1" x14ac:dyDescent="0.3">
      <c r="A44" s="454" t="s">
        <v>159</v>
      </c>
      <c r="B44" s="452"/>
      <c r="C44" s="452"/>
      <c r="D44" s="453"/>
      <c r="E44" s="269"/>
    </row>
    <row r="45" spans="1:5" x14ac:dyDescent="0.25">
      <c r="A45" s="89">
        <v>2</v>
      </c>
      <c r="B45" s="491" t="s">
        <v>70</v>
      </c>
      <c r="C45" s="491"/>
      <c r="D45" s="110" t="s">
        <v>51</v>
      </c>
      <c r="E45" s="77"/>
    </row>
    <row r="46" spans="1:5" x14ac:dyDescent="0.25">
      <c r="A46" s="90" t="s">
        <v>54</v>
      </c>
      <c r="B46" s="468" t="s">
        <v>71</v>
      </c>
      <c r="C46" s="468"/>
      <c r="D46" s="108">
        <f>D26</f>
        <v>462.74121216000003</v>
      </c>
      <c r="E46" s="77"/>
    </row>
    <row r="47" spans="1:5" x14ac:dyDescent="0.25">
      <c r="A47" s="90" t="s">
        <v>58</v>
      </c>
      <c r="B47" s="468" t="s">
        <v>59</v>
      </c>
      <c r="C47" s="468"/>
      <c r="D47" s="108">
        <f>D37</f>
        <v>1120.4328727272728</v>
      </c>
      <c r="E47" s="77"/>
    </row>
    <row r="48" spans="1:5" x14ac:dyDescent="0.25">
      <c r="A48" s="90" t="s">
        <v>68</v>
      </c>
      <c r="B48" s="468" t="s">
        <v>69</v>
      </c>
      <c r="C48" s="468"/>
      <c r="D48" s="108">
        <f>D43</f>
        <v>1063.9154545454546</v>
      </c>
      <c r="E48" s="77"/>
    </row>
    <row r="49" spans="1:5" ht="15.75" thickBot="1" x14ac:dyDescent="0.3">
      <c r="A49" s="469" t="s">
        <v>53</v>
      </c>
      <c r="B49" s="469"/>
      <c r="C49" s="469"/>
      <c r="D49" s="124">
        <f>SUM(D46:D48)</f>
        <v>2647.0895394327272</v>
      </c>
      <c r="E49" s="77"/>
    </row>
    <row r="50" spans="1:5" ht="15.75" thickBot="1" x14ac:dyDescent="0.3">
      <c r="A50" s="470" t="s">
        <v>288</v>
      </c>
      <c r="B50" s="471"/>
      <c r="C50" s="471"/>
      <c r="D50" s="471"/>
      <c r="E50" s="83"/>
    </row>
    <row r="51" spans="1:5" x14ac:dyDescent="0.25">
      <c r="A51" s="134">
        <v>3</v>
      </c>
      <c r="B51" s="89" t="s">
        <v>72</v>
      </c>
      <c r="C51" s="97" t="s">
        <v>60</v>
      </c>
      <c r="D51" s="110" t="s">
        <v>51</v>
      </c>
      <c r="E51" s="77"/>
    </row>
    <row r="52" spans="1:5" x14ac:dyDescent="0.25">
      <c r="A52" s="111" t="s">
        <v>32</v>
      </c>
      <c r="B52" s="111" t="s">
        <v>73</v>
      </c>
      <c r="C52" s="135">
        <v>4.1700000000000001E-3</v>
      </c>
      <c r="D52" s="136">
        <f>D18*C52</f>
        <v>12.696209454545457</v>
      </c>
      <c r="E52" s="82" t="s">
        <v>143</v>
      </c>
    </row>
    <row r="53" spans="1:5" x14ac:dyDescent="0.25">
      <c r="A53" s="111" t="s">
        <v>34</v>
      </c>
      <c r="B53" s="111" t="s">
        <v>74</v>
      </c>
      <c r="C53" s="137">
        <v>3.3399999999999999E-4</v>
      </c>
      <c r="D53" s="334">
        <f>D18*C53</f>
        <v>1.0169146181818183</v>
      </c>
      <c r="E53" s="82" t="s">
        <v>144</v>
      </c>
    </row>
    <row r="54" spans="1:5" x14ac:dyDescent="0.25">
      <c r="A54" s="138" t="s">
        <v>37</v>
      </c>
      <c r="B54" s="138" t="s">
        <v>75</v>
      </c>
      <c r="C54" s="139">
        <v>3.44E-2</v>
      </c>
      <c r="D54" s="140">
        <f>SUM(D18+D24)*C54</f>
        <v>116.37229889163638</v>
      </c>
      <c r="E54" s="82" t="s">
        <v>145</v>
      </c>
    </row>
    <row r="55" spans="1:5" x14ac:dyDescent="0.25">
      <c r="A55" s="111" t="s">
        <v>52</v>
      </c>
      <c r="B55" s="111" t="s">
        <v>76</v>
      </c>
      <c r="C55" s="141">
        <v>1.9400000000000001E-2</v>
      </c>
      <c r="D55" s="136">
        <f>D18*C55</f>
        <v>59.06629818181819</v>
      </c>
      <c r="E55" s="82" t="s">
        <v>284</v>
      </c>
    </row>
    <row r="56" spans="1:5" x14ac:dyDescent="0.25">
      <c r="A56" s="90" t="s">
        <v>39</v>
      </c>
      <c r="B56" s="90" t="s">
        <v>77</v>
      </c>
      <c r="C56" s="142">
        <v>7.1999999999999998E-3</v>
      </c>
      <c r="D56" s="143">
        <f>D18*C56</f>
        <v>21.921512727272727</v>
      </c>
      <c r="E56" s="82" t="s">
        <v>285</v>
      </c>
    </row>
    <row r="57" spans="1:5" x14ac:dyDescent="0.25">
      <c r="A57" s="138" t="s">
        <v>40</v>
      </c>
      <c r="B57" s="138" t="s">
        <v>78</v>
      </c>
      <c r="C57" s="139">
        <v>5.9999999999999995E-4</v>
      </c>
      <c r="D57" s="140">
        <f>(D18+D24)*C57</f>
        <v>2.0297493992727276</v>
      </c>
      <c r="E57" s="82" t="s">
        <v>162</v>
      </c>
    </row>
    <row r="58" spans="1:5" ht="15.75" thickBot="1" x14ac:dyDescent="0.3">
      <c r="A58" s="457" t="s">
        <v>53</v>
      </c>
      <c r="B58" s="466"/>
      <c r="C58" s="289">
        <f>SUM(C52:C57)</f>
        <v>6.610400000000001E-2</v>
      </c>
      <c r="D58" s="133">
        <f>SUM(D52:D57)</f>
        <v>213.1029832727273</v>
      </c>
      <c r="E58" s="77"/>
    </row>
    <row r="59" spans="1:5" ht="15.75" thickBot="1" x14ac:dyDescent="0.3">
      <c r="A59" s="472" t="s">
        <v>158</v>
      </c>
      <c r="B59" s="473"/>
      <c r="C59" s="473"/>
      <c r="D59" s="474"/>
      <c r="E59" s="77"/>
    </row>
    <row r="60" spans="1:5" x14ac:dyDescent="0.25">
      <c r="A60" s="144" t="s">
        <v>32</v>
      </c>
      <c r="B60" s="462" t="s">
        <v>112</v>
      </c>
      <c r="C60" s="463"/>
      <c r="D60" s="145">
        <f>D18</f>
        <v>3044.6545454545458</v>
      </c>
      <c r="E60" s="77"/>
    </row>
    <row r="61" spans="1:5" x14ac:dyDescent="0.25">
      <c r="A61" s="111" t="s">
        <v>34</v>
      </c>
      <c r="B61" s="464" t="s">
        <v>99</v>
      </c>
      <c r="C61" s="465"/>
      <c r="D61" s="113">
        <f>D49</f>
        <v>2647.0895394327272</v>
      </c>
      <c r="E61" s="77"/>
    </row>
    <row r="62" spans="1:5" x14ac:dyDescent="0.25">
      <c r="A62" s="138" t="s">
        <v>37</v>
      </c>
      <c r="B62" s="138" t="s">
        <v>113</v>
      </c>
      <c r="C62" s="146">
        <f>D60/12</f>
        <v>253.72121212121215</v>
      </c>
      <c r="D62" s="132">
        <f>C62*C37+C62</f>
        <v>347.09061818181823</v>
      </c>
      <c r="E62" s="77"/>
    </row>
    <row r="63" spans="1:5" x14ac:dyDescent="0.25">
      <c r="A63" s="111" t="s">
        <v>52</v>
      </c>
      <c r="B63" s="464" t="s">
        <v>100</v>
      </c>
      <c r="C63" s="465"/>
      <c r="D63" s="113">
        <f>D58</f>
        <v>213.1029832727273</v>
      </c>
      <c r="E63" s="77"/>
    </row>
    <row r="64" spans="1:5" x14ac:dyDescent="0.25">
      <c r="A64" s="111" t="s">
        <v>39</v>
      </c>
      <c r="B64" s="464" t="s">
        <v>114</v>
      </c>
      <c r="C64" s="465"/>
      <c r="D64" s="147">
        <f>-(D40+D41)</f>
        <v>-791.87</v>
      </c>
      <c r="E64" s="77"/>
    </row>
    <row r="65" spans="1:5" ht="15.75" thickBot="1" x14ac:dyDescent="0.3">
      <c r="A65" s="475" t="s">
        <v>115</v>
      </c>
      <c r="B65" s="475"/>
      <c r="C65" s="475"/>
      <c r="D65" s="148">
        <f>SUM(D60:D64)</f>
        <v>5460.0676863418184</v>
      </c>
      <c r="E65" s="77"/>
    </row>
    <row r="66" spans="1:5" ht="15.75" thickBot="1" x14ac:dyDescent="0.3">
      <c r="A66" s="476" t="s">
        <v>79</v>
      </c>
      <c r="B66" s="471"/>
      <c r="C66" s="471"/>
      <c r="D66" s="477"/>
      <c r="E66" s="77"/>
    </row>
    <row r="67" spans="1:5" ht="15.75" thickBot="1" x14ac:dyDescent="0.3">
      <c r="A67" s="454" t="s">
        <v>80</v>
      </c>
      <c r="B67" s="452"/>
      <c r="C67" s="452"/>
      <c r="D67" s="453"/>
      <c r="E67" s="77"/>
    </row>
    <row r="68" spans="1:5" x14ac:dyDescent="0.25">
      <c r="A68" s="89" t="s">
        <v>81</v>
      </c>
      <c r="B68" s="89" t="s">
        <v>82</v>
      </c>
      <c r="C68" s="97" t="s">
        <v>60</v>
      </c>
      <c r="D68" s="110" t="s">
        <v>51</v>
      </c>
      <c r="E68" s="77"/>
    </row>
    <row r="69" spans="1:5" x14ac:dyDescent="0.25">
      <c r="A69" s="111" t="s">
        <v>32</v>
      </c>
      <c r="B69" s="90" t="s">
        <v>83</v>
      </c>
      <c r="C69" s="115">
        <v>8.3299999999999999E-2</v>
      </c>
      <c r="D69" s="113">
        <f>D65*C69</f>
        <v>454.82363827227346</v>
      </c>
      <c r="E69" s="82" t="s">
        <v>147</v>
      </c>
    </row>
    <row r="70" spans="1:5" x14ac:dyDescent="0.25">
      <c r="A70" s="111" t="s">
        <v>34</v>
      </c>
      <c r="B70" s="90" t="s">
        <v>116</v>
      </c>
      <c r="C70" s="149">
        <v>2.2200000000000002E-3</v>
      </c>
      <c r="D70" s="113">
        <f>D65*C70</f>
        <v>12.121350263678838</v>
      </c>
      <c r="E70" s="82" t="s">
        <v>148</v>
      </c>
    </row>
    <row r="71" spans="1:5" x14ac:dyDescent="0.25">
      <c r="A71" s="111" t="s">
        <v>37</v>
      </c>
      <c r="B71" s="90" t="s">
        <v>84</v>
      </c>
      <c r="C71" s="149">
        <v>2.0000000000000001E-4</v>
      </c>
      <c r="D71" s="113">
        <f>D65*C71</f>
        <v>1.0920135372683637</v>
      </c>
      <c r="E71" s="82" t="s">
        <v>149</v>
      </c>
    </row>
    <row r="72" spans="1:5" x14ac:dyDescent="0.25">
      <c r="A72" s="111" t="s">
        <v>52</v>
      </c>
      <c r="B72" s="90" t="s">
        <v>85</v>
      </c>
      <c r="C72" s="149">
        <v>2.7999999999999998E-4</v>
      </c>
      <c r="D72" s="113">
        <f>D65*C72</f>
        <v>1.528818952175709</v>
      </c>
      <c r="E72" s="82" t="s">
        <v>150</v>
      </c>
    </row>
    <row r="73" spans="1:5" x14ac:dyDescent="0.25">
      <c r="A73" s="111" t="s">
        <v>39</v>
      </c>
      <c r="B73" s="90" t="s">
        <v>117</v>
      </c>
      <c r="C73" s="149">
        <v>3.5999999999999999E-3</v>
      </c>
      <c r="D73" s="113">
        <f>D65*C73</f>
        <v>19.656243670830545</v>
      </c>
      <c r="E73" s="82" t="s">
        <v>151</v>
      </c>
    </row>
    <row r="74" spans="1:5" x14ac:dyDescent="0.25">
      <c r="A74" s="111" t="s">
        <v>40</v>
      </c>
      <c r="B74" s="90" t="s">
        <v>86</v>
      </c>
      <c r="C74" s="149">
        <v>3.8999999999999999E-4</v>
      </c>
      <c r="D74" s="113">
        <f>D65*C74</f>
        <v>2.129426397673309</v>
      </c>
      <c r="E74" s="82" t="s">
        <v>152</v>
      </c>
    </row>
    <row r="75" spans="1:5" ht="15.75" thickBot="1" x14ac:dyDescent="0.3">
      <c r="A75" s="457" t="s">
        <v>53</v>
      </c>
      <c r="B75" s="458"/>
      <c r="C75" s="285">
        <f>SUM(C69:C74)</f>
        <v>8.9990000000000014E-2</v>
      </c>
      <c r="D75" s="133">
        <f>SUM(D69:D74)</f>
        <v>491.35149109390017</v>
      </c>
      <c r="E75" s="77"/>
    </row>
    <row r="76" spans="1:5" ht="15.75" thickBot="1" x14ac:dyDescent="0.3">
      <c r="A76" s="459" t="s">
        <v>156</v>
      </c>
      <c r="B76" s="460"/>
      <c r="C76" s="460"/>
      <c r="D76" s="461"/>
      <c r="E76" s="77"/>
    </row>
    <row r="77" spans="1:5" x14ac:dyDescent="0.25">
      <c r="A77" s="150" t="s">
        <v>87</v>
      </c>
      <c r="B77" s="462" t="s">
        <v>88</v>
      </c>
      <c r="C77" s="463"/>
      <c r="D77" s="126" t="s">
        <v>51</v>
      </c>
      <c r="E77" s="77"/>
    </row>
    <row r="78" spans="1:5" x14ac:dyDescent="0.25">
      <c r="A78" s="111" t="s">
        <v>32</v>
      </c>
      <c r="B78" s="464" t="s">
        <v>89</v>
      </c>
      <c r="C78" s="465"/>
      <c r="D78" s="113">
        <v>0</v>
      </c>
      <c r="E78" s="77"/>
    </row>
    <row r="79" spans="1:5" ht="15.75" thickBot="1" x14ac:dyDescent="0.3">
      <c r="A79" s="457" t="s">
        <v>53</v>
      </c>
      <c r="B79" s="458"/>
      <c r="C79" s="466"/>
      <c r="D79" s="148">
        <v>0</v>
      </c>
      <c r="E79" s="77"/>
    </row>
    <row r="80" spans="1:5" ht="15.75" thickBot="1" x14ac:dyDescent="0.3">
      <c r="A80" s="451" t="s">
        <v>157</v>
      </c>
      <c r="B80" s="452"/>
      <c r="C80" s="452"/>
      <c r="D80" s="453"/>
      <c r="E80" s="83"/>
    </row>
    <row r="81" spans="1:5" x14ac:dyDescent="0.25">
      <c r="A81" s="270">
        <v>4</v>
      </c>
      <c r="B81" s="455" t="s">
        <v>90</v>
      </c>
      <c r="C81" s="456"/>
      <c r="D81" s="110" t="s">
        <v>51</v>
      </c>
      <c r="E81" s="77"/>
    </row>
    <row r="82" spans="1:5" x14ac:dyDescent="0.25">
      <c r="A82" s="271" t="s">
        <v>81</v>
      </c>
      <c r="B82" s="435" t="s">
        <v>82</v>
      </c>
      <c r="C82" s="436"/>
      <c r="D82" s="151">
        <f>D75</f>
        <v>491.35149109390017</v>
      </c>
      <c r="E82" s="77"/>
    </row>
    <row r="83" spans="1:5" x14ac:dyDescent="0.25">
      <c r="A83" s="271" t="s">
        <v>87</v>
      </c>
      <c r="B83" s="435" t="s">
        <v>88</v>
      </c>
      <c r="C83" s="436"/>
      <c r="D83" s="113">
        <f>D79</f>
        <v>0</v>
      </c>
      <c r="E83" s="77"/>
    </row>
    <row r="84" spans="1:5" ht="15.75" thickBot="1" x14ac:dyDescent="0.3">
      <c r="A84" s="467" t="s">
        <v>53</v>
      </c>
      <c r="B84" s="458"/>
      <c r="C84" s="466"/>
      <c r="D84" s="133">
        <f>SUM(D82:D83)</f>
        <v>491.35149109390017</v>
      </c>
      <c r="E84" s="77"/>
    </row>
    <row r="85" spans="1:5" ht="15.75" thickBot="1" x14ac:dyDescent="0.3">
      <c r="A85" s="451" t="s">
        <v>91</v>
      </c>
      <c r="B85" s="452"/>
      <c r="C85" s="452"/>
      <c r="D85" s="453"/>
      <c r="E85" s="83"/>
    </row>
    <row r="86" spans="1:5" x14ac:dyDescent="0.25">
      <c r="A86" s="270">
        <v>5</v>
      </c>
      <c r="B86" s="455" t="s">
        <v>92</v>
      </c>
      <c r="C86" s="456"/>
      <c r="D86" s="110" t="s">
        <v>51</v>
      </c>
      <c r="E86" s="77"/>
    </row>
    <row r="87" spans="1:5" x14ac:dyDescent="0.25">
      <c r="A87" s="271" t="s">
        <v>32</v>
      </c>
      <c r="B87" s="446" t="s">
        <v>142</v>
      </c>
      <c r="C87" s="447"/>
      <c r="D87" s="108">
        <v>57.26</v>
      </c>
      <c r="E87" s="77"/>
    </row>
    <row r="88" spans="1:5" x14ac:dyDescent="0.25">
      <c r="A88" s="271" t="s">
        <v>34</v>
      </c>
      <c r="B88" s="446" t="s">
        <v>314</v>
      </c>
      <c r="C88" s="447"/>
      <c r="D88" s="364">
        <v>505.62</v>
      </c>
      <c r="E88" s="77"/>
    </row>
    <row r="89" spans="1:5" ht="15.75" thickBot="1" x14ac:dyDescent="0.3">
      <c r="A89" s="448" t="s">
        <v>53</v>
      </c>
      <c r="B89" s="449"/>
      <c r="C89" s="450"/>
      <c r="D89" s="124">
        <f>SUM(D87:D88)</f>
        <v>562.88</v>
      </c>
      <c r="E89" s="77"/>
    </row>
    <row r="90" spans="1:5" ht="15.75" thickBot="1" x14ac:dyDescent="0.3">
      <c r="A90" s="451" t="s">
        <v>290</v>
      </c>
      <c r="B90" s="452"/>
      <c r="C90" s="452"/>
      <c r="D90" s="452"/>
      <c r="E90" s="83"/>
    </row>
    <row r="91" spans="1:5" x14ac:dyDescent="0.25">
      <c r="A91" s="272">
        <v>6</v>
      </c>
      <c r="B91" s="89" t="s">
        <v>93</v>
      </c>
      <c r="C91" s="89" t="s">
        <v>60</v>
      </c>
      <c r="D91" s="110" t="s">
        <v>51</v>
      </c>
      <c r="E91" s="77"/>
    </row>
    <row r="92" spans="1:5" x14ac:dyDescent="0.25">
      <c r="A92" s="271" t="s">
        <v>32</v>
      </c>
      <c r="B92" s="92" t="s">
        <v>94</v>
      </c>
      <c r="C92" s="152">
        <v>0.05</v>
      </c>
      <c r="D92" s="108">
        <f>C92*D106</f>
        <v>347.95392796269505</v>
      </c>
      <c r="E92" s="82" t="s">
        <v>154</v>
      </c>
    </row>
    <row r="93" spans="1:5" x14ac:dyDescent="0.25">
      <c r="A93" s="271" t="s">
        <v>34</v>
      </c>
      <c r="B93" s="92" t="s">
        <v>95</v>
      </c>
      <c r="C93" s="152">
        <v>0.1</v>
      </c>
      <c r="D93" s="108">
        <f>C93*(D92+D106)</f>
        <v>730.70324872165963</v>
      </c>
      <c r="E93" s="82" t="s">
        <v>282</v>
      </c>
    </row>
    <row r="94" spans="1:5" x14ac:dyDescent="0.25">
      <c r="A94" s="271" t="s">
        <v>37</v>
      </c>
      <c r="B94" s="92" t="s">
        <v>96</v>
      </c>
      <c r="C94" s="153">
        <f>SUM(C95:C97)</f>
        <v>5.6499999999999995E-2</v>
      </c>
      <c r="D94" s="108">
        <f>(D18+D49+D58+D84+D89+D92+D93)*(C95+C96+C97)/(1-(C95+C96+C97))</f>
        <v>481.32704725014452</v>
      </c>
      <c r="E94" s="82" t="s">
        <v>164</v>
      </c>
    </row>
    <row r="95" spans="1:5" x14ac:dyDescent="0.25">
      <c r="A95" s="271" t="s">
        <v>230</v>
      </c>
      <c r="B95" s="93" t="s">
        <v>235</v>
      </c>
      <c r="C95" s="153">
        <v>6.4999999999999997E-3</v>
      </c>
      <c r="D95" s="108">
        <f>C95*D108</f>
        <v>55.373908090724591</v>
      </c>
      <c r="E95" s="77"/>
    </row>
    <row r="96" spans="1:5" x14ac:dyDescent="0.25">
      <c r="A96" s="271" t="s">
        <v>231</v>
      </c>
      <c r="B96" s="93" t="s">
        <v>234</v>
      </c>
      <c r="C96" s="153">
        <v>0.03</v>
      </c>
      <c r="D96" s="108">
        <f>C96*D108</f>
        <v>255.57188349565197</v>
      </c>
      <c r="E96" s="77"/>
    </row>
    <row r="97" spans="1:5" x14ac:dyDescent="0.25">
      <c r="A97" s="271" t="s">
        <v>232</v>
      </c>
      <c r="B97" s="90" t="s">
        <v>233</v>
      </c>
      <c r="C97" s="154">
        <v>0.02</v>
      </c>
      <c r="D97" s="108">
        <f>C97*D108</f>
        <v>170.381255663768</v>
      </c>
      <c r="E97" s="77"/>
    </row>
    <row r="98" spans="1:5" ht="15.75" thickBot="1" x14ac:dyDescent="0.3">
      <c r="A98" s="448" t="s">
        <v>53</v>
      </c>
      <c r="B98" s="450"/>
      <c r="C98" s="290">
        <f>SUM(C92:C94)</f>
        <v>0.20650000000000002</v>
      </c>
      <c r="D98" s="124">
        <f>SUM(D92:D94)</f>
        <v>1559.9842239344991</v>
      </c>
      <c r="E98" s="77"/>
    </row>
    <row r="99" spans="1:5" ht="15.75" thickBot="1" x14ac:dyDescent="0.3">
      <c r="A99" s="454" t="s">
        <v>97</v>
      </c>
      <c r="B99" s="452"/>
      <c r="C99" s="452"/>
      <c r="D99" s="453"/>
      <c r="E99" s="77"/>
    </row>
    <row r="100" spans="1:5" x14ac:dyDescent="0.25">
      <c r="A100" s="273"/>
      <c r="B100" s="455" t="s">
        <v>98</v>
      </c>
      <c r="C100" s="456"/>
      <c r="D100" s="110" t="s">
        <v>51</v>
      </c>
      <c r="E100" s="77"/>
    </row>
    <row r="101" spans="1:5" x14ac:dyDescent="0.25">
      <c r="A101" s="90" t="s">
        <v>32</v>
      </c>
      <c r="B101" s="435" t="s">
        <v>49</v>
      </c>
      <c r="C101" s="436"/>
      <c r="D101" s="108">
        <f>D18</f>
        <v>3044.6545454545458</v>
      </c>
      <c r="E101" s="77"/>
    </row>
    <row r="102" spans="1:5" x14ac:dyDescent="0.25">
      <c r="A102" s="90" t="s">
        <v>34</v>
      </c>
      <c r="B102" s="435" t="s">
        <v>99</v>
      </c>
      <c r="C102" s="436"/>
      <c r="D102" s="108">
        <f>D49</f>
        <v>2647.0895394327272</v>
      </c>
      <c r="E102" s="77"/>
    </row>
    <row r="103" spans="1:5" x14ac:dyDescent="0.25">
      <c r="A103" s="90" t="s">
        <v>37</v>
      </c>
      <c r="B103" s="435" t="s">
        <v>100</v>
      </c>
      <c r="C103" s="436"/>
      <c r="D103" s="108">
        <f>D58</f>
        <v>213.1029832727273</v>
      </c>
      <c r="E103" s="77"/>
    </row>
    <row r="104" spans="1:5" x14ac:dyDescent="0.25">
      <c r="A104" s="90" t="s">
        <v>52</v>
      </c>
      <c r="B104" s="435" t="s">
        <v>101</v>
      </c>
      <c r="C104" s="436"/>
      <c r="D104" s="108">
        <f>D84</f>
        <v>491.35149109390017</v>
      </c>
      <c r="E104" s="77"/>
    </row>
    <row r="105" spans="1:5" x14ac:dyDescent="0.25">
      <c r="A105" s="90" t="s">
        <v>39</v>
      </c>
      <c r="B105" s="435" t="s">
        <v>102</v>
      </c>
      <c r="C105" s="436"/>
      <c r="D105" s="108">
        <f>D89</f>
        <v>562.88</v>
      </c>
      <c r="E105" s="77"/>
    </row>
    <row r="106" spans="1:5" ht="15" customHeight="1" x14ac:dyDescent="0.25">
      <c r="A106" s="91" t="s">
        <v>40</v>
      </c>
      <c r="B106" s="444" t="s">
        <v>103</v>
      </c>
      <c r="C106" s="445"/>
      <c r="D106" s="109">
        <f>SUM(D101:D105)</f>
        <v>6959.0785592539005</v>
      </c>
      <c r="E106" s="82" t="s">
        <v>169</v>
      </c>
    </row>
    <row r="107" spans="1:5" x14ac:dyDescent="0.25">
      <c r="A107" s="90" t="s">
        <v>41</v>
      </c>
      <c r="B107" s="435" t="s">
        <v>104</v>
      </c>
      <c r="C107" s="436"/>
      <c r="D107" s="108">
        <f>D98</f>
        <v>1559.9842239344991</v>
      </c>
      <c r="E107" s="77"/>
    </row>
    <row r="108" spans="1:5" ht="15.75" thickBot="1" x14ac:dyDescent="0.3">
      <c r="A108" s="437" t="s">
        <v>105</v>
      </c>
      <c r="B108" s="438"/>
      <c r="C108" s="439"/>
      <c r="D108" s="114">
        <f>SUM(D106+D107)</f>
        <v>8519.0627831883994</v>
      </c>
      <c r="E108" s="82" t="s">
        <v>170</v>
      </c>
    </row>
    <row r="109" spans="1:5" x14ac:dyDescent="0.25">
      <c r="A109" s="274"/>
      <c r="B109" s="275"/>
      <c r="C109" s="266" t="s">
        <v>109</v>
      </c>
      <c r="D109" s="155">
        <v>2</v>
      </c>
      <c r="E109" s="77"/>
    </row>
    <row r="110" spans="1:5" x14ac:dyDescent="0.25">
      <c r="A110" s="156"/>
      <c r="B110" s="276"/>
      <c r="C110" s="81" t="s">
        <v>106</v>
      </c>
      <c r="D110" s="129">
        <f>D109*D108</f>
        <v>17038.125566376799</v>
      </c>
      <c r="E110" s="82" t="s">
        <v>172</v>
      </c>
    </row>
    <row r="111" spans="1:5" x14ac:dyDescent="0.25">
      <c r="A111" s="156"/>
      <c r="B111" s="276"/>
      <c r="C111" s="254" t="s">
        <v>108</v>
      </c>
      <c r="D111" s="157">
        <v>12</v>
      </c>
      <c r="E111" s="77"/>
    </row>
    <row r="112" spans="1:5" ht="15.75" thickBot="1" x14ac:dyDescent="0.3">
      <c r="A112" s="156"/>
      <c r="B112" s="276"/>
      <c r="C112" s="280" t="s">
        <v>107</v>
      </c>
      <c r="D112" s="279">
        <f>D111*D110</f>
        <v>204457.5067965216</v>
      </c>
      <c r="E112" s="82" t="s">
        <v>174</v>
      </c>
    </row>
  </sheetData>
  <mergeCells count="68">
    <mergeCell ref="B101:C101"/>
    <mergeCell ref="A79:C79"/>
    <mergeCell ref="B100:C100"/>
    <mergeCell ref="A89:C89"/>
    <mergeCell ref="B86:C86"/>
    <mergeCell ref="B87:C87"/>
    <mergeCell ref="A90:D90"/>
    <mergeCell ref="A99:D99"/>
    <mergeCell ref="B88:C88"/>
    <mergeCell ref="B60:C60"/>
    <mergeCell ref="B61:C61"/>
    <mergeCell ref="B63:C63"/>
    <mergeCell ref="B64:C64"/>
    <mergeCell ref="A84:C84"/>
    <mergeCell ref="B77:C77"/>
    <mergeCell ref="B78:C78"/>
    <mergeCell ref="B81:C81"/>
    <mergeCell ref="A75:B75"/>
    <mergeCell ref="B83:C83"/>
    <mergeCell ref="B82:C82"/>
    <mergeCell ref="A49:C49"/>
    <mergeCell ref="A50:D50"/>
    <mergeCell ref="B106:C106"/>
    <mergeCell ref="A98:B98"/>
    <mergeCell ref="A108:C108"/>
    <mergeCell ref="A65:C65"/>
    <mergeCell ref="A66:D66"/>
    <mergeCell ref="A67:D67"/>
    <mergeCell ref="A76:D76"/>
    <mergeCell ref="A80:D80"/>
    <mergeCell ref="A85:D85"/>
    <mergeCell ref="B107:C107"/>
    <mergeCell ref="B105:C105"/>
    <mergeCell ref="B104:C104"/>
    <mergeCell ref="B103:C103"/>
    <mergeCell ref="B102:C102"/>
    <mergeCell ref="A44:D44"/>
    <mergeCell ref="B45:C45"/>
    <mergeCell ref="B46:C46"/>
    <mergeCell ref="B47:C47"/>
    <mergeCell ref="B48:C48"/>
    <mergeCell ref="A59:D59"/>
    <mergeCell ref="A38:D38"/>
    <mergeCell ref="B39:C39"/>
    <mergeCell ref="A43:C43"/>
    <mergeCell ref="B12:C12"/>
    <mergeCell ref="A58:B58"/>
    <mergeCell ref="A27:D27"/>
    <mergeCell ref="B13:C13"/>
    <mergeCell ref="A14:D14"/>
    <mergeCell ref="B15:C15"/>
    <mergeCell ref="B16:C16"/>
    <mergeCell ref="B17:C17"/>
    <mergeCell ref="A18:C18"/>
    <mergeCell ref="A19:D19"/>
    <mergeCell ref="A20:D20"/>
    <mergeCell ref="A26:C26"/>
    <mergeCell ref="A1:D1"/>
    <mergeCell ref="A2:D2"/>
    <mergeCell ref="B3:C3"/>
    <mergeCell ref="B4:C4"/>
    <mergeCell ref="B5:C5"/>
    <mergeCell ref="B6:C6"/>
    <mergeCell ref="A7:D7"/>
    <mergeCell ref="A10:D10"/>
    <mergeCell ref="B11:C11"/>
    <mergeCell ref="B8:C8"/>
    <mergeCell ref="B9:C9"/>
  </mergeCells>
  <pageMargins left="0.511811024" right="0.511811024" top="0.78740157499999996" bottom="0.78740157499999996" header="0.31496062000000002" footer="0.31496062000000002"/>
  <pageSetup paperSize="9" scale="4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20C0-29E8-4866-B882-D1654CD5EF4C}">
  <sheetPr>
    <pageSetUpPr fitToPage="1"/>
  </sheetPr>
  <dimension ref="A1:E113"/>
  <sheetViews>
    <sheetView workbookViewId="0">
      <selection sqref="A1:D1"/>
    </sheetView>
  </sheetViews>
  <sheetFormatPr defaultRowHeight="15" x14ac:dyDescent="0.25"/>
  <cols>
    <col min="2" max="2" width="77.5703125" customWidth="1"/>
    <col min="3" max="3" width="25.85546875" customWidth="1"/>
    <col min="4" max="4" width="31.42578125" customWidth="1"/>
    <col min="5" max="5" width="120.42578125" bestFit="1" customWidth="1"/>
  </cols>
  <sheetData>
    <row r="1" spans="1:5" ht="15.75" thickBot="1" x14ac:dyDescent="0.3">
      <c r="A1" s="473" t="s">
        <v>30</v>
      </c>
      <c r="B1" s="473"/>
      <c r="C1" s="473"/>
      <c r="D1" s="474"/>
      <c r="E1" s="79" t="s">
        <v>176</v>
      </c>
    </row>
    <row r="2" spans="1:5" ht="15.75" thickBot="1" x14ac:dyDescent="0.3">
      <c r="A2" s="493" t="s">
        <v>31</v>
      </c>
      <c r="B2" s="493"/>
      <c r="C2" s="493"/>
      <c r="D2" s="493"/>
      <c r="E2" s="80" t="s">
        <v>134</v>
      </c>
    </row>
    <row r="3" spans="1:5" x14ac:dyDescent="0.25">
      <c r="A3" s="98" t="s">
        <v>32</v>
      </c>
      <c r="B3" s="494" t="s">
        <v>33</v>
      </c>
      <c r="C3" s="494"/>
      <c r="D3" s="99"/>
      <c r="E3" s="76" t="s">
        <v>135</v>
      </c>
    </row>
    <row r="4" spans="1:5" x14ac:dyDescent="0.25">
      <c r="A4" s="90" t="s">
        <v>34</v>
      </c>
      <c r="B4" s="495" t="s">
        <v>35</v>
      </c>
      <c r="C4" s="495"/>
      <c r="D4" s="100" t="s">
        <v>36</v>
      </c>
      <c r="E4" s="76" t="s">
        <v>136</v>
      </c>
    </row>
    <row r="5" spans="1:5" x14ac:dyDescent="0.25">
      <c r="A5" s="96" t="s">
        <v>37</v>
      </c>
      <c r="B5" s="496" t="s">
        <v>38</v>
      </c>
      <c r="C5" s="496"/>
      <c r="D5" s="313" t="s">
        <v>242</v>
      </c>
      <c r="E5" s="81" t="s">
        <v>163</v>
      </c>
    </row>
    <row r="6" spans="1:5" ht="15.75" thickBot="1" x14ac:dyDescent="0.3">
      <c r="A6" s="101" t="s">
        <v>52</v>
      </c>
      <c r="B6" s="492" t="s">
        <v>43</v>
      </c>
      <c r="C6" s="492"/>
      <c r="D6" s="102" t="s">
        <v>44</v>
      </c>
      <c r="E6" s="76" t="s">
        <v>153</v>
      </c>
    </row>
    <row r="7" spans="1:5" ht="15.75" thickBot="1" x14ac:dyDescent="0.3">
      <c r="A7" s="478" t="s">
        <v>45</v>
      </c>
      <c r="B7" s="478"/>
      <c r="C7" s="478"/>
      <c r="D7" s="478"/>
      <c r="E7" s="84" t="s">
        <v>155</v>
      </c>
    </row>
    <row r="8" spans="1:5" x14ac:dyDescent="0.25">
      <c r="A8" s="90" t="s">
        <v>32</v>
      </c>
      <c r="B8" s="440" t="s">
        <v>46</v>
      </c>
      <c r="C8" s="441"/>
      <c r="D8" s="253" t="s">
        <v>243</v>
      </c>
      <c r="E8" s="85" t="s">
        <v>171</v>
      </c>
    </row>
    <row r="9" spans="1:5" ht="15.75" thickBot="1" x14ac:dyDescent="0.3">
      <c r="A9" s="101" t="s">
        <v>34</v>
      </c>
      <c r="B9" s="442" t="s">
        <v>118</v>
      </c>
      <c r="C9" s="443"/>
      <c r="D9" s="104" t="s">
        <v>125</v>
      </c>
      <c r="E9" s="87" t="s">
        <v>173</v>
      </c>
    </row>
    <row r="10" spans="1:5" ht="15.75" thickBot="1" x14ac:dyDescent="0.3">
      <c r="A10" s="478" t="s">
        <v>47</v>
      </c>
      <c r="B10" s="478"/>
      <c r="C10" s="478"/>
      <c r="D10" s="478"/>
      <c r="E10" s="84" t="s">
        <v>175</v>
      </c>
    </row>
    <row r="11" spans="1:5" x14ac:dyDescent="0.25">
      <c r="A11" s="90">
        <v>1</v>
      </c>
      <c r="B11" s="498" t="s">
        <v>319</v>
      </c>
      <c r="C11" s="499"/>
      <c r="D11" s="311">
        <v>5525</v>
      </c>
      <c r="E11" s="84" t="s">
        <v>223</v>
      </c>
    </row>
    <row r="12" spans="1:5" x14ac:dyDescent="0.25">
      <c r="A12" s="96">
        <v>2</v>
      </c>
      <c r="B12" s="496" t="s">
        <v>128</v>
      </c>
      <c r="C12" s="496"/>
      <c r="D12" s="91" t="s">
        <v>243</v>
      </c>
      <c r="E12" s="85" t="s">
        <v>249</v>
      </c>
    </row>
    <row r="13" spans="1:5" ht="15.75" thickBot="1" x14ac:dyDescent="0.3">
      <c r="A13" s="96">
        <v>3</v>
      </c>
      <c r="B13" s="496" t="s">
        <v>48</v>
      </c>
      <c r="C13" s="496"/>
      <c r="D13" s="105">
        <v>1621</v>
      </c>
      <c r="E13" s="81" t="s">
        <v>283</v>
      </c>
    </row>
    <row r="14" spans="1:5" ht="15.75" thickBot="1" x14ac:dyDescent="0.3">
      <c r="A14" s="478" t="s">
        <v>289</v>
      </c>
      <c r="B14" s="478"/>
      <c r="C14" s="478"/>
      <c r="D14" s="478"/>
      <c r="E14" s="77"/>
    </row>
    <row r="15" spans="1:5" x14ac:dyDescent="0.25">
      <c r="A15" s="106">
        <v>1</v>
      </c>
      <c r="B15" s="497" t="s">
        <v>50</v>
      </c>
      <c r="C15" s="497"/>
      <c r="D15" s="107" t="s">
        <v>51</v>
      </c>
      <c r="E15" s="77"/>
    </row>
    <row r="16" spans="1:5" x14ac:dyDescent="0.25">
      <c r="A16" s="90" t="s">
        <v>32</v>
      </c>
      <c r="B16" s="435" t="s">
        <v>245</v>
      </c>
      <c r="C16" s="436"/>
      <c r="D16" s="108">
        <f>D11/220*180</f>
        <v>4520.454545454545</v>
      </c>
      <c r="E16" s="82" t="s">
        <v>131</v>
      </c>
    </row>
    <row r="17" spans="1:5" x14ac:dyDescent="0.25">
      <c r="A17" s="90" t="s">
        <v>34</v>
      </c>
      <c r="B17" s="446" t="s">
        <v>246</v>
      </c>
      <c r="C17" s="447"/>
      <c r="D17" s="299">
        <f>D13*20%</f>
        <v>324.20000000000005</v>
      </c>
      <c r="E17" s="300" t="s">
        <v>222</v>
      </c>
    </row>
    <row r="18" spans="1:5" ht="15.75" thickBot="1" x14ac:dyDescent="0.3">
      <c r="A18" s="497" t="s">
        <v>53</v>
      </c>
      <c r="B18" s="497"/>
      <c r="C18" s="497"/>
      <c r="D18" s="109">
        <f>SUM(D16:D17)</f>
        <v>4844.6545454545449</v>
      </c>
      <c r="E18" s="77"/>
    </row>
    <row r="19" spans="1:5" ht="15.75" thickBot="1" x14ac:dyDescent="0.3">
      <c r="A19" s="478" t="s">
        <v>160</v>
      </c>
      <c r="B19" s="478"/>
      <c r="C19" s="478"/>
      <c r="D19" s="478"/>
      <c r="E19" s="77"/>
    </row>
    <row r="20" spans="1:5" ht="15.75" thickBot="1" x14ac:dyDescent="0.3">
      <c r="A20" s="479" t="s">
        <v>161</v>
      </c>
      <c r="B20" s="479"/>
      <c r="C20" s="479"/>
      <c r="D20" s="480"/>
      <c r="E20" s="77"/>
    </row>
    <row r="21" spans="1:5" x14ac:dyDescent="0.25">
      <c r="A21" s="89" t="s">
        <v>54</v>
      </c>
      <c r="B21" s="89" t="s">
        <v>55</v>
      </c>
      <c r="C21" s="97" t="s">
        <v>60</v>
      </c>
      <c r="D21" s="110" t="s">
        <v>51</v>
      </c>
      <c r="E21" s="77"/>
    </row>
    <row r="22" spans="1:5" x14ac:dyDescent="0.25">
      <c r="A22" s="111" t="s">
        <v>32</v>
      </c>
      <c r="B22" s="111" t="s">
        <v>56</v>
      </c>
      <c r="C22" s="112">
        <v>8.3299999999999999E-2</v>
      </c>
      <c r="D22" s="113">
        <f>C22*D18</f>
        <v>403.55972363636357</v>
      </c>
      <c r="E22" s="77"/>
    </row>
    <row r="23" spans="1:5" x14ac:dyDescent="0.25">
      <c r="A23" s="111" t="s">
        <v>34</v>
      </c>
      <c r="B23" s="111" t="s">
        <v>57</v>
      </c>
      <c r="C23" s="112">
        <v>2.7799999999999998E-2</v>
      </c>
      <c r="D23" s="113">
        <f>SUM(D18*C23)</f>
        <v>134.68139636363634</v>
      </c>
      <c r="E23" s="77"/>
    </row>
    <row r="24" spans="1:5" x14ac:dyDescent="0.25">
      <c r="A24" s="277" t="s">
        <v>37</v>
      </c>
      <c r="B24" s="277" t="s">
        <v>111</v>
      </c>
      <c r="C24" s="112">
        <f>SUM(C22+C23)</f>
        <v>0.1111</v>
      </c>
      <c r="D24" s="114">
        <f>SUM(D22:D23)</f>
        <v>538.24111999999991</v>
      </c>
      <c r="E24" s="77"/>
    </row>
    <row r="25" spans="1:5" x14ac:dyDescent="0.25">
      <c r="A25" s="111" t="s">
        <v>52</v>
      </c>
      <c r="B25" s="111" t="s">
        <v>110</v>
      </c>
      <c r="C25" s="115">
        <f>SUM(C29:C36)</f>
        <v>0.36800000000000005</v>
      </c>
      <c r="D25" s="113">
        <f>SUM(D24*C25)</f>
        <v>198.07273215999999</v>
      </c>
      <c r="E25" s="77"/>
    </row>
    <row r="26" spans="1:5" ht="15.75" thickBot="1" x14ac:dyDescent="0.3">
      <c r="A26" s="481" t="s">
        <v>53</v>
      </c>
      <c r="B26" s="482"/>
      <c r="C26" s="483"/>
      <c r="D26" s="117">
        <f>SUM(D24+D25)</f>
        <v>736.3138521599999</v>
      </c>
      <c r="E26" s="77"/>
    </row>
    <row r="27" spans="1:5" ht="15.75" thickBot="1" x14ac:dyDescent="0.3">
      <c r="A27" s="484" t="s">
        <v>286</v>
      </c>
      <c r="B27" s="484"/>
      <c r="C27" s="484"/>
      <c r="D27" s="485"/>
      <c r="E27" s="83"/>
    </row>
    <row r="28" spans="1:5" x14ac:dyDescent="0.25">
      <c r="A28" s="97" t="s">
        <v>58</v>
      </c>
      <c r="B28" s="97" t="s">
        <v>59</v>
      </c>
      <c r="C28" s="97" t="s">
        <v>60</v>
      </c>
      <c r="D28" s="118" t="s">
        <v>51</v>
      </c>
      <c r="E28" s="77"/>
    </row>
    <row r="29" spans="1:5" x14ac:dyDescent="0.25">
      <c r="A29" s="119" t="s">
        <v>32</v>
      </c>
      <c r="B29" s="119" t="s">
        <v>61</v>
      </c>
      <c r="C29" s="115">
        <v>0.2</v>
      </c>
      <c r="D29" s="108">
        <f>D18*C29</f>
        <v>968.93090909090904</v>
      </c>
      <c r="E29" s="77"/>
    </row>
    <row r="30" spans="1:5" x14ac:dyDescent="0.25">
      <c r="A30" s="119" t="s">
        <v>34</v>
      </c>
      <c r="B30" s="119" t="s">
        <v>62</v>
      </c>
      <c r="C30" s="115">
        <v>2.5000000000000001E-2</v>
      </c>
      <c r="D30" s="108">
        <f>D18*C30</f>
        <v>121.11636363636363</v>
      </c>
      <c r="E30" s="77"/>
    </row>
    <row r="31" spans="1:5" x14ac:dyDescent="0.25">
      <c r="A31" s="119" t="s">
        <v>37</v>
      </c>
      <c r="B31" s="120" t="s">
        <v>127</v>
      </c>
      <c r="C31" s="121">
        <v>0.03</v>
      </c>
      <c r="D31" s="108">
        <f>D18*C31</f>
        <v>145.33963636363634</v>
      </c>
      <c r="E31" s="77"/>
    </row>
    <row r="32" spans="1:5" x14ac:dyDescent="0.25">
      <c r="A32" s="119" t="s">
        <v>52</v>
      </c>
      <c r="B32" s="119" t="s">
        <v>63</v>
      </c>
      <c r="C32" s="115">
        <v>1.4999999999999999E-2</v>
      </c>
      <c r="D32" s="108">
        <f>D18*C32</f>
        <v>72.669818181818172</v>
      </c>
      <c r="E32" s="77"/>
    </row>
    <row r="33" spans="1:5" x14ac:dyDescent="0.25">
      <c r="A33" s="119" t="s">
        <v>39</v>
      </c>
      <c r="B33" s="119" t="s">
        <v>64</v>
      </c>
      <c r="C33" s="115">
        <v>0.01</v>
      </c>
      <c r="D33" s="108">
        <f>D18*C33</f>
        <v>48.446545454545451</v>
      </c>
      <c r="E33" s="77"/>
    </row>
    <row r="34" spans="1:5" x14ac:dyDescent="0.25">
      <c r="A34" s="119" t="s">
        <v>40</v>
      </c>
      <c r="B34" s="119" t="s">
        <v>65</v>
      </c>
      <c r="C34" s="115">
        <v>6.0000000000000001E-3</v>
      </c>
      <c r="D34" s="108">
        <f>D18*C34</f>
        <v>29.067927272727271</v>
      </c>
      <c r="E34" s="77"/>
    </row>
    <row r="35" spans="1:5" x14ac:dyDescent="0.25">
      <c r="A35" s="119" t="s">
        <v>41</v>
      </c>
      <c r="B35" s="119" t="s">
        <v>66</v>
      </c>
      <c r="C35" s="115">
        <v>2E-3</v>
      </c>
      <c r="D35" s="108">
        <f>D18*C35</f>
        <v>9.6893090909090898</v>
      </c>
      <c r="E35" s="315"/>
    </row>
    <row r="36" spans="1:5" x14ac:dyDescent="0.25">
      <c r="A36" s="119" t="s">
        <v>42</v>
      </c>
      <c r="B36" s="119" t="s">
        <v>67</v>
      </c>
      <c r="C36" s="115">
        <v>0.08</v>
      </c>
      <c r="D36" s="108">
        <f>D18*C36</f>
        <v>387.5723636363636</v>
      </c>
      <c r="E36" s="77"/>
    </row>
    <row r="37" spans="1:5" ht="15.75" thickBot="1" x14ac:dyDescent="0.3">
      <c r="A37" s="486" t="s">
        <v>53</v>
      </c>
      <c r="B37" s="487"/>
      <c r="C37" s="286">
        <f>SUM(C29:C36)</f>
        <v>0.36800000000000005</v>
      </c>
      <c r="D37" s="124">
        <f>SUM(D29:D36)</f>
        <v>1782.8328727272726</v>
      </c>
      <c r="E37" s="77"/>
    </row>
    <row r="38" spans="1:5" ht="15.75" thickBot="1" x14ac:dyDescent="0.3">
      <c r="A38" s="488" t="s">
        <v>287</v>
      </c>
      <c r="B38" s="488"/>
      <c r="C38" s="488"/>
      <c r="D38" s="489"/>
      <c r="E38" s="256"/>
    </row>
    <row r="39" spans="1:5" x14ac:dyDescent="0.25">
      <c r="A39" s="125" t="s">
        <v>68</v>
      </c>
      <c r="B39" s="490" t="s">
        <v>69</v>
      </c>
      <c r="C39" s="490"/>
      <c r="D39" s="126" t="s">
        <v>51</v>
      </c>
      <c r="E39" s="77"/>
    </row>
    <row r="40" spans="1:5" x14ac:dyDescent="0.25">
      <c r="A40" s="306" t="s">
        <v>32</v>
      </c>
      <c r="B40" s="127" t="s">
        <v>247</v>
      </c>
      <c r="C40" s="339">
        <v>27.12</v>
      </c>
      <c r="D40" s="340">
        <f>(C40*22)</f>
        <v>596.64</v>
      </c>
      <c r="E40" s="341" t="s">
        <v>251</v>
      </c>
    </row>
    <row r="41" spans="1:5" x14ac:dyDescent="0.25">
      <c r="A41" s="90" t="s">
        <v>34</v>
      </c>
      <c r="B41" s="435" t="s">
        <v>300</v>
      </c>
      <c r="C41" s="436"/>
      <c r="D41" s="132">
        <v>225</v>
      </c>
      <c r="E41" s="314"/>
    </row>
    <row r="42" spans="1:5" x14ac:dyDescent="0.25">
      <c r="A42" s="90" t="s">
        <v>37</v>
      </c>
      <c r="B42" s="306" t="s">
        <v>248</v>
      </c>
      <c r="C42" s="131">
        <f>D11*12%</f>
        <v>663</v>
      </c>
      <c r="D42" s="132">
        <f>C42/36</f>
        <v>18.416666666666668</v>
      </c>
      <c r="E42" s="82" t="s">
        <v>250</v>
      </c>
    </row>
    <row r="43" spans="1:5" ht="15.75" thickBot="1" x14ac:dyDescent="0.3">
      <c r="A43" s="469" t="s">
        <v>53</v>
      </c>
      <c r="B43" s="469"/>
      <c r="C43" s="469"/>
      <c r="D43" s="133">
        <f>SUM(D40:D42)</f>
        <v>840.05666666666662</v>
      </c>
      <c r="E43" s="77"/>
    </row>
    <row r="44" spans="1:5" ht="15.75" thickBot="1" x14ac:dyDescent="0.3">
      <c r="A44" s="454" t="s">
        <v>159</v>
      </c>
      <c r="B44" s="452"/>
      <c r="C44" s="452"/>
      <c r="D44" s="453"/>
      <c r="E44" s="78"/>
    </row>
    <row r="45" spans="1:5" x14ac:dyDescent="0.25">
      <c r="A45" s="89">
        <v>2</v>
      </c>
      <c r="B45" s="491" t="s">
        <v>70</v>
      </c>
      <c r="C45" s="491"/>
      <c r="D45" s="110" t="s">
        <v>51</v>
      </c>
      <c r="E45" s="77"/>
    </row>
    <row r="46" spans="1:5" x14ac:dyDescent="0.25">
      <c r="A46" s="90" t="s">
        <v>54</v>
      </c>
      <c r="B46" s="468" t="s">
        <v>71</v>
      </c>
      <c r="C46" s="468"/>
      <c r="D46" s="108">
        <f>D26</f>
        <v>736.3138521599999</v>
      </c>
      <c r="E46" s="77"/>
    </row>
    <row r="47" spans="1:5" x14ac:dyDescent="0.25">
      <c r="A47" s="90" t="s">
        <v>58</v>
      </c>
      <c r="B47" s="468" t="s">
        <v>59</v>
      </c>
      <c r="C47" s="468"/>
      <c r="D47" s="108">
        <f>D37</f>
        <v>1782.8328727272726</v>
      </c>
      <c r="E47" s="77"/>
    </row>
    <row r="48" spans="1:5" x14ac:dyDescent="0.25">
      <c r="A48" s="90" t="s">
        <v>68</v>
      </c>
      <c r="B48" s="468" t="s">
        <v>69</v>
      </c>
      <c r="C48" s="468"/>
      <c r="D48" s="108">
        <f>D43</f>
        <v>840.05666666666662</v>
      </c>
      <c r="E48" s="77"/>
    </row>
    <row r="49" spans="1:5" ht="15.75" thickBot="1" x14ac:dyDescent="0.3">
      <c r="A49" s="469" t="s">
        <v>53</v>
      </c>
      <c r="B49" s="469"/>
      <c r="C49" s="469"/>
      <c r="D49" s="124">
        <f>SUM(D46:D48)</f>
        <v>3359.2033915539387</v>
      </c>
      <c r="E49" s="77"/>
    </row>
    <row r="50" spans="1:5" ht="15.75" thickBot="1" x14ac:dyDescent="0.3">
      <c r="A50" s="470" t="s">
        <v>288</v>
      </c>
      <c r="B50" s="471"/>
      <c r="C50" s="471"/>
      <c r="D50" s="471"/>
      <c r="E50" s="83"/>
    </row>
    <row r="51" spans="1:5" x14ac:dyDescent="0.25">
      <c r="A51" s="134">
        <v>3</v>
      </c>
      <c r="B51" s="89" t="s">
        <v>72</v>
      </c>
      <c r="C51" s="97" t="s">
        <v>60</v>
      </c>
      <c r="D51" s="110" t="s">
        <v>51</v>
      </c>
      <c r="E51" s="77"/>
    </row>
    <row r="52" spans="1:5" x14ac:dyDescent="0.25">
      <c r="A52" s="111" t="s">
        <v>32</v>
      </c>
      <c r="B52" s="111" t="s">
        <v>73</v>
      </c>
      <c r="C52" s="135">
        <v>4.1700000000000001E-3</v>
      </c>
      <c r="D52" s="136">
        <f>D18*C52</f>
        <v>20.202209454545454</v>
      </c>
      <c r="E52" s="82" t="s">
        <v>143</v>
      </c>
    </row>
    <row r="53" spans="1:5" x14ac:dyDescent="0.25">
      <c r="A53" s="111" t="s">
        <v>34</v>
      </c>
      <c r="B53" s="111" t="s">
        <v>74</v>
      </c>
      <c r="C53" s="137">
        <v>3.3399999999999999E-4</v>
      </c>
      <c r="D53" s="334">
        <f>D18*C53</f>
        <v>1.618114618181818</v>
      </c>
      <c r="E53" s="82" t="s">
        <v>144</v>
      </c>
    </row>
    <row r="54" spans="1:5" x14ac:dyDescent="0.25">
      <c r="A54" s="138" t="s">
        <v>37</v>
      </c>
      <c r="B54" s="138" t="s">
        <v>75</v>
      </c>
      <c r="C54" s="139">
        <v>3.44E-2</v>
      </c>
      <c r="D54" s="140">
        <f>SUM(D18+D24)*C54</f>
        <v>185.17161089163633</v>
      </c>
      <c r="E54" s="82" t="s">
        <v>145</v>
      </c>
    </row>
    <row r="55" spans="1:5" x14ac:dyDescent="0.25">
      <c r="A55" s="111" t="s">
        <v>52</v>
      </c>
      <c r="B55" s="111" t="s">
        <v>76</v>
      </c>
      <c r="C55" s="141">
        <v>1.9400000000000001E-2</v>
      </c>
      <c r="D55" s="136">
        <f>D18*C55</f>
        <v>93.986298181818171</v>
      </c>
      <c r="E55" s="82" t="s">
        <v>284</v>
      </c>
    </row>
    <row r="56" spans="1:5" x14ac:dyDescent="0.25">
      <c r="A56" s="90" t="s">
        <v>39</v>
      </c>
      <c r="B56" s="90" t="s">
        <v>77</v>
      </c>
      <c r="C56" s="142">
        <v>7.1999999999999998E-3</v>
      </c>
      <c r="D56" s="143">
        <f>D18*C56</f>
        <v>34.881512727272721</v>
      </c>
      <c r="E56" s="82" t="s">
        <v>285</v>
      </c>
    </row>
    <row r="57" spans="1:5" x14ac:dyDescent="0.25">
      <c r="A57" s="138" t="s">
        <v>40</v>
      </c>
      <c r="B57" s="138" t="s">
        <v>78</v>
      </c>
      <c r="C57" s="139">
        <v>5.9999999999999995E-4</v>
      </c>
      <c r="D57" s="140">
        <f>(D18+D24)*C57</f>
        <v>3.2297373992727265</v>
      </c>
      <c r="E57" s="82" t="s">
        <v>162</v>
      </c>
    </row>
    <row r="58" spans="1:5" ht="15.75" thickBot="1" x14ac:dyDescent="0.3">
      <c r="A58" s="457" t="s">
        <v>53</v>
      </c>
      <c r="B58" s="466"/>
      <c r="C58" s="289">
        <f>SUM(C52:C57)</f>
        <v>6.610400000000001E-2</v>
      </c>
      <c r="D58" s="133">
        <f>SUM(D52:D57)</f>
        <v>339.08948327272719</v>
      </c>
      <c r="E58" s="77"/>
    </row>
    <row r="59" spans="1:5" ht="15.75" thickBot="1" x14ac:dyDescent="0.3">
      <c r="A59" s="472" t="s">
        <v>158</v>
      </c>
      <c r="B59" s="473"/>
      <c r="C59" s="473"/>
      <c r="D59" s="474"/>
      <c r="E59" s="77"/>
    </row>
    <row r="60" spans="1:5" x14ac:dyDescent="0.25">
      <c r="A60" s="144" t="s">
        <v>32</v>
      </c>
      <c r="B60" s="462" t="s">
        <v>112</v>
      </c>
      <c r="C60" s="463"/>
      <c r="D60" s="145">
        <f>D18</f>
        <v>4844.6545454545449</v>
      </c>
      <c r="E60" s="77"/>
    </row>
    <row r="61" spans="1:5" x14ac:dyDescent="0.25">
      <c r="A61" s="111" t="s">
        <v>34</v>
      </c>
      <c r="B61" s="464" t="s">
        <v>99</v>
      </c>
      <c r="C61" s="465"/>
      <c r="D61" s="113">
        <f>D49</f>
        <v>3359.2033915539387</v>
      </c>
      <c r="E61" s="77"/>
    </row>
    <row r="62" spans="1:5" x14ac:dyDescent="0.25">
      <c r="A62" s="138" t="s">
        <v>37</v>
      </c>
      <c r="B62" s="138" t="s">
        <v>113</v>
      </c>
      <c r="C62" s="146">
        <f>D60/12</f>
        <v>403.72121212121209</v>
      </c>
      <c r="D62" s="132">
        <f>C62*C37+C62</f>
        <v>552.29061818181822</v>
      </c>
      <c r="E62" s="77"/>
    </row>
    <row r="63" spans="1:5" x14ac:dyDescent="0.25">
      <c r="A63" s="111" t="s">
        <v>52</v>
      </c>
      <c r="B63" s="464" t="s">
        <v>100</v>
      </c>
      <c r="C63" s="465"/>
      <c r="D63" s="113">
        <f>D58</f>
        <v>339.08948327272719</v>
      </c>
      <c r="E63" s="77"/>
    </row>
    <row r="64" spans="1:5" x14ac:dyDescent="0.25">
      <c r="A64" s="111" t="s">
        <v>39</v>
      </c>
      <c r="B64" s="464" t="s">
        <v>114</v>
      </c>
      <c r="C64" s="465"/>
      <c r="D64" s="147">
        <f>-(D40)</f>
        <v>-596.64</v>
      </c>
      <c r="E64" s="77"/>
    </row>
    <row r="65" spans="1:5" ht="15.75" thickBot="1" x14ac:dyDescent="0.3">
      <c r="A65" s="475" t="s">
        <v>115</v>
      </c>
      <c r="B65" s="475"/>
      <c r="C65" s="475"/>
      <c r="D65" s="148">
        <f>SUM(D60:D64)</f>
        <v>8498.5980384630311</v>
      </c>
      <c r="E65" s="77"/>
    </row>
    <row r="66" spans="1:5" ht="15.75" thickBot="1" x14ac:dyDescent="0.3">
      <c r="A66" s="476" t="s">
        <v>79</v>
      </c>
      <c r="B66" s="471"/>
      <c r="C66" s="471"/>
      <c r="D66" s="477"/>
      <c r="E66" s="77"/>
    </row>
    <row r="67" spans="1:5" ht="15.75" thickBot="1" x14ac:dyDescent="0.3">
      <c r="A67" s="454" t="s">
        <v>80</v>
      </c>
      <c r="B67" s="452"/>
      <c r="C67" s="452"/>
      <c r="D67" s="453"/>
      <c r="E67" s="77"/>
    </row>
    <row r="68" spans="1:5" x14ac:dyDescent="0.25">
      <c r="A68" s="89" t="s">
        <v>81</v>
      </c>
      <c r="B68" s="89" t="s">
        <v>82</v>
      </c>
      <c r="C68" s="97" t="s">
        <v>60</v>
      </c>
      <c r="D68" s="110" t="s">
        <v>51</v>
      </c>
      <c r="E68" s="77"/>
    </row>
    <row r="69" spans="1:5" x14ac:dyDescent="0.25">
      <c r="A69" s="111" t="s">
        <v>32</v>
      </c>
      <c r="B69" s="90" t="s">
        <v>83</v>
      </c>
      <c r="C69" s="115">
        <v>8.3299999999999999E-2</v>
      </c>
      <c r="D69" s="113">
        <f>D65*C69</f>
        <v>707.93321660397044</v>
      </c>
      <c r="E69" s="88" t="s">
        <v>147</v>
      </c>
    </row>
    <row r="70" spans="1:5" x14ac:dyDescent="0.25">
      <c r="A70" s="111" t="s">
        <v>34</v>
      </c>
      <c r="B70" s="90" t="s">
        <v>116</v>
      </c>
      <c r="C70" s="149">
        <v>2.2200000000000002E-3</v>
      </c>
      <c r="D70" s="113">
        <f>D65*C70</f>
        <v>18.86688764538793</v>
      </c>
      <c r="E70" s="88" t="s">
        <v>148</v>
      </c>
    </row>
    <row r="71" spans="1:5" x14ac:dyDescent="0.25">
      <c r="A71" s="111" t="s">
        <v>37</v>
      </c>
      <c r="B71" s="90" t="s">
        <v>84</v>
      </c>
      <c r="C71" s="149">
        <v>2.0000000000000001E-4</v>
      </c>
      <c r="D71" s="113">
        <f>D65*C71</f>
        <v>1.6997196076926062</v>
      </c>
      <c r="E71" s="88" t="s">
        <v>149</v>
      </c>
    </row>
    <row r="72" spans="1:5" x14ac:dyDescent="0.25">
      <c r="A72" s="111" t="s">
        <v>52</v>
      </c>
      <c r="B72" s="90" t="s">
        <v>85</v>
      </c>
      <c r="C72" s="149">
        <v>2.7999999999999998E-4</v>
      </c>
      <c r="D72" s="113">
        <f>D65*C72</f>
        <v>2.3796074507696483</v>
      </c>
      <c r="E72" s="88" t="s">
        <v>150</v>
      </c>
    </row>
    <row r="73" spans="1:5" x14ac:dyDescent="0.25">
      <c r="A73" s="111" t="s">
        <v>39</v>
      </c>
      <c r="B73" s="90" t="s">
        <v>117</v>
      </c>
      <c r="C73" s="149">
        <v>3.5999999999999999E-3</v>
      </c>
      <c r="D73" s="113">
        <f>D65*C73</f>
        <v>30.594952938466911</v>
      </c>
      <c r="E73" s="88" t="s">
        <v>151</v>
      </c>
    </row>
    <row r="74" spans="1:5" x14ac:dyDescent="0.25">
      <c r="A74" s="111" t="s">
        <v>40</v>
      </c>
      <c r="B74" s="90" t="s">
        <v>86</v>
      </c>
      <c r="C74" s="149">
        <v>3.8999999999999999E-4</v>
      </c>
      <c r="D74" s="113">
        <f>D65*C74</f>
        <v>3.314453235000582</v>
      </c>
      <c r="E74" s="88" t="s">
        <v>152</v>
      </c>
    </row>
    <row r="75" spans="1:5" ht="15.75" thickBot="1" x14ac:dyDescent="0.3">
      <c r="A75" s="457" t="s">
        <v>53</v>
      </c>
      <c r="B75" s="458"/>
      <c r="C75" s="285">
        <f>SUM(C69:C74)</f>
        <v>8.9990000000000014E-2</v>
      </c>
      <c r="D75" s="133">
        <f>SUM(D69:D74)</f>
        <v>764.78883748128806</v>
      </c>
      <c r="E75" s="77"/>
    </row>
    <row r="76" spans="1:5" ht="15.75" thickBot="1" x14ac:dyDescent="0.3">
      <c r="A76" s="459" t="s">
        <v>156</v>
      </c>
      <c r="B76" s="460"/>
      <c r="C76" s="460"/>
      <c r="D76" s="461"/>
      <c r="E76" s="77"/>
    </row>
    <row r="77" spans="1:5" x14ac:dyDescent="0.25">
      <c r="A77" s="150" t="s">
        <v>87</v>
      </c>
      <c r="B77" s="462" t="s">
        <v>88</v>
      </c>
      <c r="C77" s="463"/>
      <c r="D77" s="126" t="s">
        <v>51</v>
      </c>
      <c r="E77" s="77"/>
    </row>
    <row r="78" spans="1:5" x14ac:dyDescent="0.25">
      <c r="A78" s="111" t="s">
        <v>32</v>
      </c>
      <c r="B78" s="464" t="s">
        <v>89</v>
      </c>
      <c r="C78" s="465"/>
      <c r="D78" s="113">
        <v>0</v>
      </c>
      <c r="E78" s="77"/>
    </row>
    <row r="79" spans="1:5" ht="15.75" thickBot="1" x14ac:dyDescent="0.3">
      <c r="A79" s="457" t="s">
        <v>53</v>
      </c>
      <c r="B79" s="458"/>
      <c r="C79" s="466"/>
      <c r="D79" s="148">
        <v>0</v>
      </c>
      <c r="E79" s="77"/>
    </row>
    <row r="80" spans="1:5" ht="15.75" thickBot="1" x14ac:dyDescent="0.3">
      <c r="A80" s="451" t="s">
        <v>157</v>
      </c>
      <c r="B80" s="452"/>
      <c r="C80" s="452"/>
      <c r="D80" s="453"/>
      <c r="E80" s="83"/>
    </row>
    <row r="81" spans="1:5" x14ac:dyDescent="0.25">
      <c r="A81" s="270">
        <v>4</v>
      </c>
      <c r="B81" s="455" t="s">
        <v>90</v>
      </c>
      <c r="C81" s="456"/>
      <c r="D81" s="110" t="s">
        <v>51</v>
      </c>
      <c r="E81" s="77"/>
    </row>
    <row r="82" spans="1:5" x14ac:dyDescent="0.25">
      <c r="A82" s="271" t="s">
        <v>81</v>
      </c>
      <c r="B82" s="435" t="s">
        <v>82</v>
      </c>
      <c r="C82" s="436"/>
      <c r="D82" s="151">
        <f>D75</f>
        <v>764.78883748128806</v>
      </c>
      <c r="E82" s="77"/>
    </row>
    <row r="83" spans="1:5" x14ac:dyDescent="0.25">
      <c r="A83" s="271" t="s">
        <v>87</v>
      </c>
      <c r="B83" s="435" t="s">
        <v>88</v>
      </c>
      <c r="C83" s="436"/>
      <c r="D83" s="113">
        <f>D79</f>
        <v>0</v>
      </c>
      <c r="E83" s="77"/>
    </row>
    <row r="84" spans="1:5" ht="15.75" thickBot="1" x14ac:dyDescent="0.3">
      <c r="A84" s="467" t="s">
        <v>53</v>
      </c>
      <c r="B84" s="458"/>
      <c r="C84" s="466"/>
      <c r="D84" s="133">
        <f>SUM(D82:D83)</f>
        <v>764.78883748128806</v>
      </c>
      <c r="E84" s="77"/>
    </row>
    <row r="85" spans="1:5" ht="15.75" thickBot="1" x14ac:dyDescent="0.3">
      <c r="A85" s="451" t="s">
        <v>91</v>
      </c>
      <c r="B85" s="452"/>
      <c r="C85" s="452"/>
      <c r="D85" s="453"/>
      <c r="E85" s="83"/>
    </row>
    <row r="86" spans="1:5" x14ac:dyDescent="0.25">
      <c r="A86" s="270">
        <v>5</v>
      </c>
      <c r="B86" s="455" t="s">
        <v>92</v>
      </c>
      <c r="C86" s="456"/>
      <c r="D86" s="110" t="s">
        <v>51</v>
      </c>
      <c r="E86" s="77"/>
    </row>
    <row r="87" spans="1:5" x14ac:dyDescent="0.25">
      <c r="A87" s="271" t="s">
        <v>32</v>
      </c>
      <c r="B87" s="446" t="s">
        <v>142</v>
      </c>
      <c r="C87" s="447"/>
      <c r="D87" s="108">
        <v>54.76</v>
      </c>
      <c r="E87" s="77"/>
    </row>
    <row r="88" spans="1:5" x14ac:dyDescent="0.25">
      <c r="A88" s="271" t="s">
        <v>34</v>
      </c>
      <c r="B88" s="446" t="s">
        <v>314</v>
      </c>
      <c r="C88" s="447"/>
      <c r="D88" s="364">
        <v>505.62</v>
      </c>
      <c r="E88" s="77"/>
    </row>
    <row r="89" spans="1:5" ht="15.75" thickBot="1" x14ac:dyDescent="0.3">
      <c r="A89" s="448" t="s">
        <v>53</v>
      </c>
      <c r="B89" s="449"/>
      <c r="C89" s="450"/>
      <c r="D89" s="124">
        <f>SUM(D87:D88)</f>
        <v>560.38</v>
      </c>
      <c r="E89" s="77"/>
    </row>
    <row r="90" spans="1:5" ht="15.75" thickBot="1" x14ac:dyDescent="0.3">
      <c r="A90" s="451" t="s">
        <v>290</v>
      </c>
      <c r="B90" s="452"/>
      <c r="C90" s="452"/>
      <c r="D90" s="453"/>
      <c r="E90" s="77"/>
    </row>
    <row r="91" spans="1:5" x14ac:dyDescent="0.25">
      <c r="A91" s="272">
        <v>6</v>
      </c>
      <c r="B91" s="89" t="s">
        <v>93</v>
      </c>
      <c r="C91" s="89" t="s">
        <v>60</v>
      </c>
      <c r="D91" s="110" t="s">
        <v>51</v>
      </c>
      <c r="E91" s="77"/>
    </row>
    <row r="92" spans="1:5" x14ac:dyDescent="0.25">
      <c r="A92" s="271" t="s">
        <v>32</v>
      </c>
      <c r="B92" s="92" t="s">
        <v>94</v>
      </c>
      <c r="C92" s="152">
        <v>0.05</v>
      </c>
      <c r="D92" s="108">
        <f>C92*D106</f>
        <v>493.40581288812501</v>
      </c>
      <c r="E92" s="82" t="s">
        <v>154</v>
      </c>
    </row>
    <row r="93" spans="1:5" x14ac:dyDescent="0.25">
      <c r="A93" s="271" t="s">
        <v>34</v>
      </c>
      <c r="B93" s="92" t="s">
        <v>95</v>
      </c>
      <c r="C93" s="152">
        <v>0.1</v>
      </c>
      <c r="D93" s="108">
        <f>C93*(D92+D106)</f>
        <v>1036.1522070650624</v>
      </c>
      <c r="E93" s="82" t="s">
        <v>282</v>
      </c>
    </row>
    <row r="94" spans="1:5" x14ac:dyDescent="0.25">
      <c r="A94" s="271" t="s">
        <v>37</v>
      </c>
      <c r="B94" s="92" t="s">
        <v>96</v>
      </c>
      <c r="C94" s="153">
        <f>SUM(C95:C97)</f>
        <v>5.6499999999999995E-2</v>
      </c>
      <c r="D94" s="108">
        <f>(D18+D49+D58+D84+D89+D92+D93)*(C95+C96+C97)/(1-(C95+C96+C97))</f>
        <v>682.53163401265101</v>
      </c>
      <c r="E94" s="82" t="s">
        <v>164</v>
      </c>
    </row>
    <row r="95" spans="1:5" x14ac:dyDescent="0.25">
      <c r="A95" s="271" t="s">
        <v>230</v>
      </c>
      <c r="B95" s="93" t="s">
        <v>235</v>
      </c>
      <c r="C95" s="153">
        <v>6.4999999999999997E-3</v>
      </c>
      <c r="D95" s="108">
        <f>C95*D108</f>
        <v>78.521338426234195</v>
      </c>
      <c r="E95" s="77"/>
    </row>
    <row r="96" spans="1:5" x14ac:dyDescent="0.25">
      <c r="A96" s="271" t="s">
        <v>231</v>
      </c>
      <c r="B96" s="93" t="s">
        <v>234</v>
      </c>
      <c r="C96" s="153">
        <v>0.03</v>
      </c>
      <c r="D96" s="108">
        <f>C96*D108</f>
        <v>362.40617735185015</v>
      </c>
      <c r="E96" s="77"/>
    </row>
    <row r="97" spans="1:5" x14ac:dyDescent="0.25">
      <c r="A97" s="271" t="s">
        <v>232</v>
      </c>
      <c r="B97" s="90" t="s">
        <v>233</v>
      </c>
      <c r="C97" s="154">
        <v>0.02</v>
      </c>
      <c r="D97" s="108">
        <f>C97*D108</f>
        <v>241.60411823456678</v>
      </c>
      <c r="E97" s="77"/>
    </row>
    <row r="98" spans="1:5" ht="15.75" thickBot="1" x14ac:dyDescent="0.3">
      <c r="A98" s="448" t="s">
        <v>53</v>
      </c>
      <c r="B98" s="449"/>
      <c r="C98" s="303">
        <f>SUM(C92:C94)</f>
        <v>0.20650000000000002</v>
      </c>
      <c r="D98" s="124">
        <f>SUM(D92:D94)</f>
        <v>2212.0896539658384</v>
      </c>
      <c r="E98" s="77"/>
    </row>
    <row r="99" spans="1:5" ht="15.75" thickBot="1" x14ac:dyDescent="0.3">
      <c r="A99" s="454" t="s">
        <v>97</v>
      </c>
      <c r="B99" s="452"/>
      <c r="C99" s="452"/>
      <c r="D99" s="453"/>
      <c r="E99" s="77"/>
    </row>
    <row r="100" spans="1:5" x14ac:dyDescent="0.25">
      <c r="A100" s="273"/>
      <c r="B100" s="455" t="s">
        <v>98</v>
      </c>
      <c r="C100" s="456"/>
      <c r="D100" s="110" t="s">
        <v>51</v>
      </c>
      <c r="E100" s="77"/>
    </row>
    <row r="101" spans="1:5" x14ac:dyDescent="0.25">
      <c r="A101" s="90" t="s">
        <v>32</v>
      </c>
      <c r="B101" s="435" t="s">
        <v>49</v>
      </c>
      <c r="C101" s="436"/>
      <c r="D101" s="108">
        <f>D18</f>
        <v>4844.6545454545449</v>
      </c>
      <c r="E101" s="77"/>
    </row>
    <row r="102" spans="1:5" x14ac:dyDescent="0.25">
      <c r="A102" s="90" t="s">
        <v>34</v>
      </c>
      <c r="B102" s="435" t="s">
        <v>99</v>
      </c>
      <c r="C102" s="436"/>
      <c r="D102" s="108">
        <f>D49</f>
        <v>3359.2033915539387</v>
      </c>
      <c r="E102" s="77"/>
    </row>
    <row r="103" spans="1:5" x14ac:dyDescent="0.25">
      <c r="A103" s="90" t="s">
        <v>37</v>
      </c>
      <c r="B103" s="435" t="s">
        <v>100</v>
      </c>
      <c r="C103" s="436"/>
      <c r="D103" s="108">
        <f>D58</f>
        <v>339.08948327272719</v>
      </c>
      <c r="E103" s="77"/>
    </row>
    <row r="104" spans="1:5" x14ac:dyDescent="0.25">
      <c r="A104" s="90" t="s">
        <v>52</v>
      </c>
      <c r="B104" s="435" t="s">
        <v>101</v>
      </c>
      <c r="C104" s="436"/>
      <c r="D104" s="108">
        <f>D84</f>
        <v>764.78883748128806</v>
      </c>
      <c r="E104" s="77"/>
    </row>
    <row r="105" spans="1:5" x14ac:dyDescent="0.25">
      <c r="A105" s="90" t="s">
        <v>39</v>
      </c>
      <c r="B105" s="435" t="s">
        <v>102</v>
      </c>
      <c r="C105" s="436"/>
      <c r="D105" s="108">
        <f>D89</f>
        <v>560.38</v>
      </c>
      <c r="E105" s="77"/>
    </row>
    <row r="106" spans="1:5" x14ac:dyDescent="0.25">
      <c r="A106" s="91" t="s">
        <v>40</v>
      </c>
      <c r="B106" s="444" t="s">
        <v>103</v>
      </c>
      <c r="C106" s="445"/>
      <c r="D106" s="109">
        <f>SUM(D101:D105)</f>
        <v>9868.1162577625</v>
      </c>
      <c r="E106" s="82" t="s">
        <v>169</v>
      </c>
    </row>
    <row r="107" spans="1:5" x14ac:dyDescent="0.25">
      <c r="A107" s="90" t="s">
        <v>41</v>
      </c>
      <c r="B107" s="435" t="s">
        <v>104</v>
      </c>
      <c r="C107" s="436"/>
      <c r="D107" s="108">
        <f>D98</f>
        <v>2212.0896539658384</v>
      </c>
      <c r="E107" s="77"/>
    </row>
    <row r="108" spans="1:5" ht="15.75" thickBot="1" x14ac:dyDescent="0.3">
      <c r="A108" s="437" t="s">
        <v>105</v>
      </c>
      <c r="B108" s="438"/>
      <c r="C108" s="439"/>
      <c r="D108" s="114">
        <f>SUM(D106+D107)</f>
        <v>12080.205911728339</v>
      </c>
      <c r="E108" s="82" t="s">
        <v>170</v>
      </c>
    </row>
    <row r="109" spans="1:5" x14ac:dyDescent="0.25">
      <c r="A109" s="274"/>
      <c r="B109" s="275"/>
      <c r="C109" s="266" t="s">
        <v>109</v>
      </c>
      <c r="D109" s="155">
        <v>2</v>
      </c>
      <c r="E109" s="77"/>
    </row>
    <row r="110" spans="1:5" x14ac:dyDescent="0.25">
      <c r="A110" s="156"/>
      <c r="B110" s="276"/>
      <c r="C110" s="81" t="s">
        <v>106</v>
      </c>
      <c r="D110" s="129">
        <f>D109*D108</f>
        <v>24160.411823456678</v>
      </c>
      <c r="E110" s="82" t="s">
        <v>172</v>
      </c>
    </row>
    <row r="111" spans="1:5" x14ac:dyDescent="0.25">
      <c r="A111" s="156"/>
      <c r="B111" s="276"/>
      <c r="C111" s="254" t="s">
        <v>108</v>
      </c>
      <c r="D111" s="157">
        <v>12</v>
      </c>
      <c r="E111" s="77"/>
    </row>
    <row r="112" spans="1:5" ht="15.75" thickBot="1" x14ac:dyDescent="0.3">
      <c r="A112" s="156"/>
      <c r="B112" s="276"/>
      <c r="C112" s="280" t="s">
        <v>107</v>
      </c>
      <c r="D112" s="312">
        <f>D111*D110</f>
        <v>289924.94188148016</v>
      </c>
      <c r="E112" s="82" t="s">
        <v>174</v>
      </c>
    </row>
    <row r="113" spans="4:4" x14ac:dyDescent="0.25">
      <c r="D113" s="281"/>
    </row>
  </sheetData>
  <mergeCells count="70">
    <mergeCell ref="B12:C12"/>
    <mergeCell ref="A1:D1"/>
    <mergeCell ref="A2:D2"/>
    <mergeCell ref="B3:C3"/>
    <mergeCell ref="B4:C4"/>
    <mergeCell ref="B5:C5"/>
    <mergeCell ref="B6:C6"/>
    <mergeCell ref="A7:D7"/>
    <mergeCell ref="B8:C8"/>
    <mergeCell ref="B9:C9"/>
    <mergeCell ref="A10:D10"/>
    <mergeCell ref="B11:C11"/>
    <mergeCell ref="A38:D38"/>
    <mergeCell ref="B13:C13"/>
    <mergeCell ref="A14:D14"/>
    <mergeCell ref="B15:C15"/>
    <mergeCell ref="B16:C16"/>
    <mergeCell ref="B17:C17"/>
    <mergeCell ref="A18:C18"/>
    <mergeCell ref="A19:D19"/>
    <mergeCell ref="A20:D20"/>
    <mergeCell ref="A26:C26"/>
    <mergeCell ref="A27:D27"/>
    <mergeCell ref="A37:B37"/>
    <mergeCell ref="B60:C60"/>
    <mergeCell ref="B39:C39"/>
    <mergeCell ref="A43:C43"/>
    <mergeCell ref="A44:D44"/>
    <mergeCell ref="B45:C45"/>
    <mergeCell ref="B46:C46"/>
    <mergeCell ref="B47:C47"/>
    <mergeCell ref="B41:C41"/>
    <mergeCell ref="B48:C48"/>
    <mergeCell ref="A49:C49"/>
    <mergeCell ref="A50:D50"/>
    <mergeCell ref="A58:B58"/>
    <mergeCell ref="A59:D59"/>
    <mergeCell ref="A80:D80"/>
    <mergeCell ref="B61:C61"/>
    <mergeCell ref="B63:C63"/>
    <mergeCell ref="B64:C64"/>
    <mergeCell ref="A65:C65"/>
    <mergeCell ref="A66:D66"/>
    <mergeCell ref="A67:D67"/>
    <mergeCell ref="A75:B75"/>
    <mergeCell ref="A76:D76"/>
    <mergeCell ref="B77:C77"/>
    <mergeCell ref="B78:C78"/>
    <mergeCell ref="A79:C79"/>
    <mergeCell ref="B100:C100"/>
    <mergeCell ref="B81:C81"/>
    <mergeCell ref="B82:C82"/>
    <mergeCell ref="B83:C83"/>
    <mergeCell ref="A84:C84"/>
    <mergeCell ref="A85:D85"/>
    <mergeCell ref="B86:C86"/>
    <mergeCell ref="B87:C87"/>
    <mergeCell ref="A89:C89"/>
    <mergeCell ref="A90:D90"/>
    <mergeCell ref="A98:B98"/>
    <mergeCell ref="A99:D99"/>
    <mergeCell ref="B88:C88"/>
    <mergeCell ref="B107:C107"/>
    <mergeCell ref="A108:C108"/>
    <mergeCell ref="B101:C101"/>
    <mergeCell ref="B102:C102"/>
    <mergeCell ref="B103:C103"/>
    <mergeCell ref="B104:C104"/>
    <mergeCell ref="B105:C105"/>
    <mergeCell ref="B106:C106"/>
  </mergeCells>
  <pageMargins left="0.511811024" right="0.511811024" top="0.78740157499999996" bottom="0.78740157499999996" header="0.31496062000000002" footer="0.31496062000000002"/>
  <pageSetup paperSize="9" scale="2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04D79-F292-48F0-B47D-81E8D3A085C4}">
  <sheetPr>
    <pageSetUpPr fitToPage="1"/>
  </sheetPr>
  <dimension ref="A1:F113"/>
  <sheetViews>
    <sheetView workbookViewId="0">
      <selection sqref="A1:D1"/>
    </sheetView>
  </sheetViews>
  <sheetFormatPr defaultRowHeight="12" x14ac:dyDescent="0.2"/>
  <cols>
    <col min="1" max="1" width="9.140625" style="72"/>
    <col min="2" max="2" width="72" style="72" customWidth="1"/>
    <col min="3" max="3" width="29.85546875" style="72" customWidth="1"/>
    <col min="4" max="4" width="31" style="72" customWidth="1"/>
    <col min="5" max="5" width="120.42578125" style="72" bestFit="1" customWidth="1"/>
    <col min="6" max="16384" width="9.140625" style="72"/>
  </cols>
  <sheetData>
    <row r="1" spans="1:6" ht="13.5" thickBot="1" x14ac:dyDescent="0.25">
      <c r="A1" s="473" t="s">
        <v>30</v>
      </c>
      <c r="B1" s="473"/>
      <c r="C1" s="473"/>
      <c r="D1" s="474"/>
      <c r="E1" s="266" t="s">
        <v>176</v>
      </c>
    </row>
    <row r="2" spans="1:6" ht="13.5" thickBot="1" x14ac:dyDescent="0.25">
      <c r="A2" s="493" t="s">
        <v>31</v>
      </c>
      <c r="B2" s="493"/>
      <c r="C2" s="493"/>
      <c r="D2" s="493"/>
      <c r="E2" s="85" t="s">
        <v>134</v>
      </c>
    </row>
    <row r="3" spans="1:6" ht="12.75" x14ac:dyDescent="0.2">
      <c r="A3" s="98" t="s">
        <v>32</v>
      </c>
      <c r="B3" s="494" t="s">
        <v>33</v>
      </c>
      <c r="C3" s="494"/>
      <c r="D3" s="99"/>
      <c r="E3" s="81" t="s">
        <v>135</v>
      </c>
    </row>
    <row r="4" spans="1:6" ht="12.75" x14ac:dyDescent="0.2">
      <c r="A4" s="90" t="s">
        <v>34</v>
      </c>
      <c r="B4" s="495" t="s">
        <v>35</v>
      </c>
      <c r="C4" s="495"/>
      <c r="D4" s="100" t="s">
        <v>36</v>
      </c>
      <c r="E4" s="81" t="s">
        <v>136</v>
      </c>
    </row>
    <row r="5" spans="1:6" ht="12.75" x14ac:dyDescent="0.2">
      <c r="A5" s="96" t="s">
        <v>37</v>
      </c>
      <c r="B5" s="496" t="s">
        <v>38</v>
      </c>
      <c r="C5" s="496"/>
      <c r="D5" s="100" t="s">
        <v>224</v>
      </c>
      <c r="E5" s="81" t="s">
        <v>163</v>
      </c>
    </row>
    <row r="6" spans="1:6" ht="13.5" thickBot="1" x14ac:dyDescent="0.25">
      <c r="A6" s="101" t="s">
        <v>52</v>
      </c>
      <c r="B6" s="492" t="s">
        <v>43</v>
      </c>
      <c r="C6" s="492"/>
      <c r="D6" s="102" t="s">
        <v>44</v>
      </c>
      <c r="E6" s="81" t="s">
        <v>153</v>
      </c>
    </row>
    <row r="7" spans="1:6" ht="13.5" thickBot="1" x14ac:dyDescent="0.25">
      <c r="A7" s="478" t="s">
        <v>45</v>
      </c>
      <c r="B7" s="478"/>
      <c r="C7" s="478"/>
      <c r="D7" s="478"/>
      <c r="E7" s="84" t="s">
        <v>155</v>
      </c>
    </row>
    <row r="8" spans="1:6" ht="12.75" x14ac:dyDescent="0.2">
      <c r="A8" s="90" t="s">
        <v>32</v>
      </c>
      <c r="B8" s="440" t="s">
        <v>46</v>
      </c>
      <c r="C8" s="441"/>
      <c r="D8" s="253" t="s">
        <v>252</v>
      </c>
      <c r="E8" s="85" t="s">
        <v>171</v>
      </c>
    </row>
    <row r="9" spans="1:6" ht="13.5" thickBot="1" x14ac:dyDescent="0.25">
      <c r="A9" s="101" t="s">
        <v>34</v>
      </c>
      <c r="B9" s="442" t="s">
        <v>118</v>
      </c>
      <c r="C9" s="443"/>
      <c r="D9" s="104" t="s">
        <v>125</v>
      </c>
      <c r="E9" s="87" t="s">
        <v>173</v>
      </c>
    </row>
    <row r="10" spans="1:6" ht="13.5" thickBot="1" x14ac:dyDescent="0.25">
      <c r="A10" s="478" t="s">
        <v>47</v>
      </c>
      <c r="B10" s="478"/>
      <c r="C10" s="478"/>
      <c r="D10" s="478"/>
      <c r="E10" s="84" t="s">
        <v>175</v>
      </c>
      <c r="F10" s="73"/>
    </row>
    <row r="11" spans="1:6" ht="12.75" x14ac:dyDescent="0.2">
      <c r="A11" s="90">
        <v>1</v>
      </c>
      <c r="B11" s="498" t="s">
        <v>316</v>
      </c>
      <c r="C11" s="499"/>
      <c r="D11" s="311">
        <v>4684.5</v>
      </c>
      <c r="E11" s="81" t="s">
        <v>223</v>
      </c>
    </row>
    <row r="12" spans="1:6" ht="12.75" x14ac:dyDescent="0.2">
      <c r="A12" s="96">
        <v>2</v>
      </c>
      <c r="B12" s="496" t="s">
        <v>128</v>
      </c>
      <c r="C12" s="496"/>
      <c r="D12" s="253" t="s">
        <v>252</v>
      </c>
      <c r="E12" s="81" t="s">
        <v>283</v>
      </c>
    </row>
    <row r="13" spans="1:6" ht="13.5" thickBot="1" x14ac:dyDescent="0.25">
      <c r="A13" s="96">
        <v>3</v>
      </c>
      <c r="B13" s="496" t="s">
        <v>48</v>
      </c>
      <c r="C13" s="496"/>
      <c r="D13" s="105">
        <v>1621</v>
      </c>
      <c r="E13" s="77"/>
    </row>
    <row r="14" spans="1:6" ht="13.5" thickBot="1" x14ac:dyDescent="0.25">
      <c r="A14" s="478" t="s">
        <v>289</v>
      </c>
      <c r="B14" s="478"/>
      <c r="C14" s="478"/>
      <c r="D14" s="478"/>
      <c r="E14" s="77"/>
    </row>
    <row r="15" spans="1:6" ht="12.75" x14ac:dyDescent="0.2">
      <c r="A15" s="106">
        <v>1</v>
      </c>
      <c r="B15" s="497" t="s">
        <v>50</v>
      </c>
      <c r="C15" s="497"/>
      <c r="D15" s="107" t="s">
        <v>51</v>
      </c>
      <c r="E15" s="77"/>
    </row>
    <row r="16" spans="1:6" ht="12.75" x14ac:dyDescent="0.2">
      <c r="A16" s="90" t="s">
        <v>32</v>
      </c>
      <c r="B16" s="435" t="s">
        <v>317</v>
      </c>
      <c r="C16" s="436"/>
      <c r="D16" s="108">
        <v>4684.5</v>
      </c>
      <c r="E16" s="317"/>
    </row>
    <row r="17" spans="1:5" ht="12.75" x14ac:dyDescent="0.2">
      <c r="A17" s="90" t="s">
        <v>34</v>
      </c>
      <c r="B17" s="446" t="s">
        <v>298</v>
      </c>
      <c r="C17" s="447"/>
      <c r="D17" s="299">
        <f>D13*20%</f>
        <v>324.20000000000005</v>
      </c>
      <c r="E17" s="300" t="s">
        <v>222</v>
      </c>
    </row>
    <row r="18" spans="1:5" ht="13.5" thickBot="1" x14ac:dyDescent="0.25">
      <c r="A18" s="497" t="s">
        <v>53</v>
      </c>
      <c r="B18" s="497"/>
      <c r="C18" s="497"/>
      <c r="D18" s="109">
        <f>SUM(D16:D17)</f>
        <v>5008.7</v>
      </c>
      <c r="E18" s="77"/>
    </row>
    <row r="19" spans="1:5" ht="13.5" thickBot="1" x14ac:dyDescent="0.25">
      <c r="A19" s="478" t="s">
        <v>160</v>
      </c>
      <c r="B19" s="478"/>
      <c r="C19" s="478"/>
      <c r="D19" s="478"/>
      <c r="E19" s="77"/>
    </row>
    <row r="20" spans="1:5" ht="13.5" thickBot="1" x14ac:dyDescent="0.25">
      <c r="A20" s="479" t="s">
        <v>161</v>
      </c>
      <c r="B20" s="479"/>
      <c r="C20" s="479"/>
      <c r="D20" s="480"/>
      <c r="E20" s="77"/>
    </row>
    <row r="21" spans="1:5" ht="12.75" x14ac:dyDescent="0.2">
      <c r="A21" s="89" t="s">
        <v>54</v>
      </c>
      <c r="B21" s="89" t="s">
        <v>55</v>
      </c>
      <c r="C21" s="97" t="s">
        <v>60</v>
      </c>
      <c r="D21" s="110" t="s">
        <v>51</v>
      </c>
      <c r="E21" s="77"/>
    </row>
    <row r="22" spans="1:5" ht="12.75" x14ac:dyDescent="0.2">
      <c r="A22" s="111" t="s">
        <v>32</v>
      </c>
      <c r="B22" s="111" t="s">
        <v>56</v>
      </c>
      <c r="C22" s="112">
        <v>8.3299999999999999E-2</v>
      </c>
      <c r="D22" s="113">
        <f>C22*D18</f>
        <v>417.22470999999996</v>
      </c>
      <c r="E22" s="77"/>
    </row>
    <row r="23" spans="1:5" ht="12.75" x14ac:dyDescent="0.2">
      <c r="A23" s="111" t="s">
        <v>34</v>
      </c>
      <c r="B23" s="111" t="s">
        <v>57</v>
      </c>
      <c r="C23" s="112">
        <v>2.7799999999999998E-2</v>
      </c>
      <c r="D23" s="113">
        <f>SUM(D18*C23)</f>
        <v>139.24185999999997</v>
      </c>
      <c r="E23" s="77"/>
    </row>
    <row r="24" spans="1:5" ht="12.75" x14ac:dyDescent="0.2">
      <c r="A24" s="277" t="s">
        <v>37</v>
      </c>
      <c r="B24" s="277" t="s">
        <v>111</v>
      </c>
      <c r="C24" s="112">
        <f>SUM(C22+C23)</f>
        <v>0.1111</v>
      </c>
      <c r="D24" s="114">
        <f>SUM(D22:D23)</f>
        <v>556.46656999999993</v>
      </c>
      <c r="E24" s="77"/>
    </row>
    <row r="25" spans="1:5" ht="12.75" x14ac:dyDescent="0.2">
      <c r="A25" s="111" t="s">
        <v>52</v>
      </c>
      <c r="B25" s="111" t="s">
        <v>110</v>
      </c>
      <c r="C25" s="115">
        <f>SUM(C29:C36)</f>
        <v>0.36800000000000005</v>
      </c>
      <c r="D25" s="113">
        <f>SUM(D24*C25)</f>
        <v>204.77969776</v>
      </c>
      <c r="E25" s="77"/>
    </row>
    <row r="26" spans="1:5" ht="13.5" thickBot="1" x14ac:dyDescent="0.25">
      <c r="A26" s="481" t="s">
        <v>53</v>
      </c>
      <c r="B26" s="482"/>
      <c r="C26" s="483"/>
      <c r="D26" s="117">
        <f>SUM(D24+D25)</f>
        <v>761.24626775999991</v>
      </c>
      <c r="E26" s="77"/>
    </row>
    <row r="27" spans="1:5" ht="13.5" thickBot="1" x14ac:dyDescent="0.25">
      <c r="A27" s="484" t="s">
        <v>286</v>
      </c>
      <c r="B27" s="484"/>
      <c r="C27" s="484"/>
      <c r="D27" s="485"/>
      <c r="E27" s="83"/>
    </row>
    <row r="28" spans="1:5" ht="12.75" x14ac:dyDescent="0.2">
      <c r="A28" s="97" t="s">
        <v>58</v>
      </c>
      <c r="B28" s="97" t="s">
        <v>59</v>
      </c>
      <c r="C28" s="97" t="s">
        <v>60</v>
      </c>
      <c r="D28" s="118" t="s">
        <v>51</v>
      </c>
      <c r="E28" s="77"/>
    </row>
    <row r="29" spans="1:5" ht="12.75" x14ac:dyDescent="0.2">
      <c r="A29" s="119" t="s">
        <v>32</v>
      </c>
      <c r="B29" s="119" t="s">
        <v>61</v>
      </c>
      <c r="C29" s="115">
        <v>0.2</v>
      </c>
      <c r="D29" s="108">
        <f>D18*C29</f>
        <v>1001.74</v>
      </c>
      <c r="E29" s="77"/>
    </row>
    <row r="30" spans="1:5" ht="12.75" x14ac:dyDescent="0.2">
      <c r="A30" s="119" t="s">
        <v>34</v>
      </c>
      <c r="B30" s="119" t="s">
        <v>62</v>
      </c>
      <c r="C30" s="115">
        <v>2.5000000000000001E-2</v>
      </c>
      <c r="D30" s="108">
        <f>D18*C30</f>
        <v>125.2175</v>
      </c>
      <c r="E30" s="77"/>
    </row>
    <row r="31" spans="1:5" ht="12.75" x14ac:dyDescent="0.2">
      <c r="A31" s="119" t="s">
        <v>37</v>
      </c>
      <c r="B31" s="120" t="s">
        <v>127</v>
      </c>
      <c r="C31" s="121">
        <v>0.03</v>
      </c>
      <c r="D31" s="108">
        <f>D18*C31</f>
        <v>150.261</v>
      </c>
      <c r="E31" s="77"/>
    </row>
    <row r="32" spans="1:5" ht="12.75" x14ac:dyDescent="0.2">
      <c r="A32" s="119" t="s">
        <v>52</v>
      </c>
      <c r="B32" s="119" t="s">
        <v>63</v>
      </c>
      <c r="C32" s="115">
        <v>1.4999999999999999E-2</v>
      </c>
      <c r="D32" s="108">
        <f>D18*C32</f>
        <v>75.130499999999998</v>
      </c>
      <c r="E32" s="77"/>
    </row>
    <row r="33" spans="1:5" ht="12.75" x14ac:dyDescent="0.2">
      <c r="A33" s="119" t="s">
        <v>39</v>
      </c>
      <c r="B33" s="119" t="s">
        <v>64</v>
      </c>
      <c r="C33" s="115">
        <v>0.01</v>
      </c>
      <c r="D33" s="108">
        <f>D18*C33</f>
        <v>50.086999999999996</v>
      </c>
      <c r="E33" s="77"/>
    </row>
    <row r="34" spans="1:5" ht="12.75" x14ac:dyDescent="0.2">
      <c r="A34" s="119" t="s">
        <v>40</v>
      </c>
      <c r="B34" s="119" t="s">
        <v>65</v>
      </c>
      <c r="C34" s="115">
        <v>6.0000000000000001E-3</v>
      </c>
      <c r="D34" s="108">
        <f>D18*C34</f>
        <v>30.052199999999999</v>
      </c>
      <c r="E34" s="77"/>
    </row>
    <row r="35" spans="1:5" ht="12.75" x14ac:dyDescent="0.2">
      <c r="A35" s="119" t="s">
        <v>41</v>
      </c>
      <c r="B35" s="119" t="s">
        <v>66</v>
      </c>
      <c r="C35" s="115">
        <v>2E-3</v>
      </c>
      <c r="D35" s="108">
        <f>D18*C35</f>
        <v>10.0174</v>
      </c>
      <c r="E35" s="77"/>
    </row>
    <row r="36" spans="1:5" ht="12.75" x14ac:dyDescent="0.2">
      <c r="A36" s="119" t="s">
        <v>42</v>
      </c>
      <c r="B36" s="119" t="s">
        <v>67</v>
      </c>
      <c r="C36" s="115">
        <v>0.08</v>
      </c>
      <c r="D36" s="108">
        <f>D18*C36</f>
        <v>400.69599999999997</v>
      </c>
      <c r="E36" s="77"/>
    </row>
    <row r="37" spans="1:5" ht="13.5" customHeight="1" thickBot="1" x14ac:dyDescent="0.25">
      <c r="A37" s="486" t="s">
        <v>53</v>
      </c>
      <c r="B37" s="487"/>
      <c r="C37" s="286">
        <f>SUM(C29:C36)</f>
        <v>0.36800000000000005</v>
      </c>
      <c r="D37" s="124">
        <f>SUM(D29:D36)</f>
        <v>1843.2015999999999</v>
      </c>
      <c r="E37" s="77"/>
    </row>
    <row r="38" spans="1:5" ht="13.5" thickBot="1" x14ac:dyDescent="0.25">
      <c r="A38" s="488" t="s">
        <v>287</v>
      </c>
      <c r="B38" s="488"/>
      <c r="C38" s="488"/>
      <c r="D38" s="489"/>
      <c r="E38" s="256"/>
    </row>
    <row r="39" spans="1:5" ht="12.75" x14ac:dyDescent="0.2">
      <c r="A39" s="125" t="s">
        <v>68</v>
      </c>
      <c r="B39" s="490" t="s">
        <v>69</v>
      </c>
      <c r="C39" s="490"/>
      <c r="D39" s="126" t="s">
        <v>51</v>
      </c>
      <c r="E39" s="77"/>
    </row>
    <row r="40" spans="1:5" ht="12.75" x14ac:dyDescent="0.2">
      <c r="A40" s="306" t="s">
        <v>32</v>
      </c>
      <c r="B40" s="127" t="s">
        <v>236</v>
      </c>
      <c r="C40" s="344">
        <v>27.12</v>
      </c>
      <c r="D40" s="345">
        <f>(C40*22-152.37)</f>
        <v>444.27</v>
      </c>
      <c r="E40" s="341" t="s">
        <v>294</v>
      </c>
    </row>
    <row r="41" spans="1:5" ht="12.75" x14ac:dyDescent="0.2">
      <c r="A41" s="306" t="s">
        <v>34</v>
      </c>
      <c r="B41" s="306" t="s">
        <v>129</v>
      </c>
      <c r="C41" s="344">
        <v>7.9</v>
      </c>
      <c r="D41" s="346">
        <f>(2*7.9*22)</f>
        <v>347.6</v>
      </c>
      <c r="E41" s="341" t="s">
        <v>209</v>
      </c>
    </row>
    <row r="42" spans="1:5" ht="12.75" x14ac:dyDescent="0.2">
      <c r="A42" s="90" t="s">
        <v>37</v>
      </c>
      <c r="B42" s="90" t="s">
        <v>227</v>
      </c>
      <c r="C42" s="268">
        <v>0.1</v>
      </c>
      <c r="D42" s="129">
        <f>D16*10%</f>
        <v>468.45000000000005</v>
      </c>
      <c r="E42" s="82" t="s">
        <v>228</v>
      </c>
    </row>
    <row r="43" spans="1:5" ht="13.5" thickBot="1" x14ac:dyDescent="0.25">
      <c r="A43" s="469" t="s">
        <v>53</v>
      </c>
      <c r="B43" s="469"/>
      <c r="C43" s="469"/>
      <c r="D43" s="133">
        <f>SUM(D40:D42)</f>
        <v>1260.3200000000002</v>
      </c>
      <c r="E43" s="77"/>
    </row>
    <row r="44" spans="1:5" ht="13.5" thickBot="1" x14ac:dyDescent="0.25">
      <c r="A44" s="454" t="s">
        <v>159</v>
      </c>
      <c r="B44" s="452"/>
      <c r="C44" s="452"/>
      <c r="D44" s="453"/>
      <c r="E44" s="269"/>
    </row>
    <row r="45" spans="1:5" ht="12.75" x14ac:dyDescent="0.2">
      <c r="A45" s="89">
        <v>2</v>
      </c>
      <c r="B45" s="491" t="s">
        <v>70</v>
      </c>
      <c r="C45" s="491"/>
      <c r="D45" s="110" t="s">
        <v>51</v>
      </c>
      <c r="E45" s="77"/>
    </row>
    <row r="46" spans="1:5" ht="12.75" x14ac:dyDescent="0.2">
      <c r="A46" s="90" t="s">
        <v>54</v>
      </c>
      <c r="B46" s="468" t="s">
        <v>71</v>
      </c>
      <c r="C46" s="468"/>
      <c r="D46" s="108">
        <f>D26</f>
        <v>761.24626775999991</v>
      </c>
      <c r="E46" s="77"/>
    </row>
    <row r="47" spans="1:5" ht="12.75" x14ac:dyDescent="0.2">
      <c r="A47" s="90" t="s">
        <v>58</v>
      </c>
      <c r="B47" s="468" t="s">
        <v>59</v>
      </c>
      <c r="C47" s="468"/>
      <c r="D47" s="108">
        <f>D37</f>
        <v>1843.2015999999999</v>
      </c>
      <c r="E47" s="77"/>
    </row>
    <row r="48" spans="1:5" ht="12.75" x14ac:dyDescent="0.2">
      <c r="A48" s="90" t="s">
        <v>68</v>
      </c>
      <c r="B48" s="468" t="s">
        <v>69</v>
      </c>
      <c r="C48" s="468"/>
      <c r="D48" s="108">
        <f>D43</f>
        <v>1260.3200000000002</v>
      </c>
      <c r="E48" s="77"/>
    </row>
    <row r="49" spans="1:5" ht="13.5" thickBot="1" x14ac:dyDescent="0.25">
      <c r="A49" s="469" t="s">
        <v>53</v>
      </c>
      <c r="B49" s="469"/>
      <c r="C49" s="469"/>
      <c r="D49" s="124">
        <f>SUM(D46:D48)</f>
        <v>3864.7678677600002</v>
      </c>
      <c r="E49" s="77"/>
    </row>
    <row r="50" spans="1:5" ht="13.5" thickBot="1" x14ac:dyDescent="0.25">
      <c r="A50" s="470" t="s">
        <v>288</v>
      </c>
      <c r="B50" s="471"/>
      <c r="C50" s="471"/>
      <c r="D50" s="471"/>
      <c r="E50" s="83"/>
    </row>
    <row r="51" spans="1:5" ht="12.75" x14ac:dyDescent="0.2">
      <c r="A51" s="134">
        <v>3</v>
      </c>
      <c r="B51" s="89" t="s">
        <v>72</v>
      </c>
      <c r="C51" s="97" t="s">
        <v>60</v>
      </c>
      <c r="D51" s="110" t="s">
        <v>51</v>
      </c>
      <c r="E51" s="77"/>
    </row>
    <row r="52" spans="1:5" ht="12.75" x14ac:dyDescent="0.2">
      <c r="A52" s="111" t="s">
        <v>32</v>
      </c>
      <c r="B52" s="111" t="s">
        <v>73</v>
      </c>
      <c r="C52" s="135">
        <v>4.1700000000000001E-3</v>
      </c>
      <c r="D52" s="136">
        <f>D18*C52</f>
        <v>20.886278999999998</v>
      </c>
      <c r="E52" s="82" t="s">
        <v>143</v>
      </c>
    </row>
    <row r="53" spans="1:5" ht="12.75" x14ac:dyDescent="0.2">
      <c r="A53" s="111" t="s">
        <v>34</v>
      </c>
      <c r="B53" s="111" t="s">
        <v>74</v>
      </c>
      <c r="C53" s="137">
        <v>3.3399999999999999E-4</v>
      </c>
      <c r="D53" s="334">
        <f>D18*C53</f>
        <v>1.6729057999999999</v>
      </c>
      <c r="E53" s="82" t="s">
        <v>144</v>
      </c>
    </row>
    <row r="54" spans="1:5" ht="12.75" x14ac:dyDescent="0.2">
      <c r="A54" s="138" t="s">
        <v>37</v>
      </c>
      <c r="B54" s="138" t="s">
        <v>75</v>
      </c>
      <c r="C54" s="139">
        <v>3.44E-2</v>
      </c>
      <c r="D54" s="140">
        <f>SUM(D18+D24)*C54</f>
        <v>191.44173000799998</v>
      </c>
      <c r="E54" s="82" t="s">
        <v>145</v>
      </c>
    </row>
    <row r="55" spans="1:5" ht="12.75" x14ac:dyDescent="0.2">
      <c r="A55" s="111" t="s">
        <v>52</v>
      </c>
      <c r="B55" s="111" t="s">
        <v>76</v>
      </c>
      <c r="C55" s="141">
        <v>1.9400000000000001E-2</v>
      </c>
      <c r="D55" s="136">
        <f>D18*C55</f>
        <v>97.168779999999998</v>
      </c>
      <c r="E55" s="82" t="s">
        <v>284</v>
      </c>
    </row>
    <row r="56" spans="1:5" ht="12.75" x14ac:dyDescent="0.2">
      <c r="A56" s="90" t="s">
        <v>39</v>
      </c>
      <c r="B56" s="90" t="s">
        <v>77</v>
      </c>
      <c r="C56" s="142">
        <v>7.1999999999999998E-3</v>
      </c>
      <c r="D56" s="143">
        <f>D18*C56</f>
        <v>36.062639999999995</v>
      </c>
      <c r="E56" s="82" t="s">
        <v>285</v>
      </c>
    </row>
    <row r="57" spans="1:5" ht="12.75" x14ac:dyDescent="0.2">
      <c r="A57" s="138" t="s">
        <v>40</v>
      </c>
      <c r="B57" s="138" t="s">
        <v>78</v>
      </c>
      <c r="C57" s="139">
        <v>5.9999999999999995E-4</v>
      </c>
      <c r="D57" s="140">
        <f>(D18+D24)*C57</f>
        <v>3.3390999419999994</v>
      </c>
      <c r="E57" s="82" t="s">
        <v>162</v>
      </c>
    </row>
    <row r="58" spans="1:5" ht="13.5" thickBot="1" x14ac:dyDescent="0.25">
      <c r="A58" s="457" t="s">
        <v>53</v>
      </c>
      <c r="B58" s="466"/>
      <c r="C58" s="289">
        <f>SUM(C52:C57)</f>
        <v>6.610400000000001E-2</v>
      </c>
      <c r="D58" s="133">
        <f>SUM(D52:D57)</f>
        <v>350.57143474999998</v>
      </c>
      <c r="E58" s="77"/>
    </row>
    <row r="59" spans="1:5" ht="13.5" thickBot="1" x14ac:dyDescent="0.25">
      <c r="A59" s="472" t="s">
        <v>158</v>
      </c>
      <c r="B59" s="473"/>
      <c r="C59" s="473"/>
      <c r="D59" s="474"/>
      <c r="E59" s="77"/>
    </row>
    <row r="60" spans="1:5" ht="12.75" x14ac:dyDescent="0.2">
      <c r="A60" s="144" t="s">
        <v>32</v>
      </c>
      <c r="B60" s="462" t="s">
        <v>112</v>
      </c>
      <c r="C60" s="463"/>
      <c r="D60" s="145">
        <f>D18</f>
        <v>5008.7</v>
      </c>
      <c r="E60" s="77"/>
    </row>
    <row r="61" spans="1:5" ht="12.75" x14ac:dyDescent="0.2">
      <c r="A61" s="111" t="s">
        <v>34</v>
      </c>
      <c r="B61" s="464" t="s">
        <v>99</v>
      </c>
      <c r="C61" s="465"/>
      <c r="D61" s="113">
        <f>D49</f>
        <v>3864.7678677600002</v>
      </c>
      <c r="E61" s="77"/>
    </row>
    <row r="62" spans="1:5" ht="12.75" x14ac:dyDescent="0.2">
      <c r="A62" s="138" t="s">
        <v>37</v>
      </c>
      <c r="B62" s="138" t="s">
        <v>113</v>
      </c>
      <c r="C62" s="146">
        <f>D60/12</f>
        <v>417.39166666666665</v>
      </c>
      <c r="D62" s="132">
        <f>C62*C37+C62</f>
        <v>570.99180000000001</v>
      </c>
      <c r="E62" s="77"/>
    </row>
    <row r="63" spans="1:5" ht="12.75" x14ac:dyDescent="0.2">
      <c r="A63" s="111" t="s">
        <v>52</v>
      </c>
      <c r="B63" s="464" t="s">
        <v>100</v>
      </c>
      <c r="C63" s="465"/>
      <c r="D63" s="113">
        <f>D58</f>
        <v>350.57143474999998</v>
      </c>
      <c r="E63" s="77"/>
    </row>
    <row r="64" spans="1:5" ht="12.75" x14ac:dyDescent="0.2">
      <c r="A64" s="111" t="s">
        <v>39</v>
      </c>
      <c r="B64" s="464" t="s">
        <v>114</v>
      </c>
      <c r="C64" s="465"/>
      <c r="D64" s="147">
        <f>-(D40+D41)</f>
        <v>-791.87</v>
      </c>
      <c r="E64" s="77"/>
    </row>
    <row r="65" spans="1:5" ht="13.5" thickBot="1" x14ac:dyDescent="0.25">
      <c r="A65" s="475" t="s">
        <v>115</v>
      </c>
      <c r="B65" s="475"/>
      <c r="C65" s="475"/>
      <c r="D65" s="148">
        <f>SUM(D60:D64)</f>
        <v>9003.1611025099992</v>
      </c>
      <c r="E65" s="77"/>
    </row>
    <row r="66" spans="1:5" ht="13.5" thickBot="1" x14ac:dyDescent="0.25">
      <c r="A66" s="476" t="s">
        <v>79</v>
      </c>
      <c r="B66" s="471"/>
      <c r="C66" s="471"/>
      <c r="D66" s="477"/>
      <c r="E66" s="77"/>
    </row>
    <row r="67" spans="1:5" ht="13.5" thickBot="1" x14ac:dyDescent="0.25">
      <c r="A67" s="454" t="s">
        <v>80</v>
      </c>
      <c r="B67" s="452"/>
      <c r="C67" s="452"/>
      <c r="D67" s="453"/>
      <c r="E67" s="77"/>
    </row>
    <row r="68" spans="1:5" ht="12.75" x14ac:dyDescent="0.2">
      <c r="A68" s="89" t="s">
        <v>81</v>
      </c>
      <c r="B68" s="89" t="s">
        <v>82</v>
      </c>
      <c r="C68" s="97" t="s">
        <v>60</v>
      </c>
      <c r="D68" s="110" t="s">
        <v>51</v>
      </c>
      <c r="E68" s="77"/>
    </row>
    <row r="69" spans="1:5" ht="12.75" x14ac:dyDescent="0.2">
      <c r="A69" s="111" t="s">
        <v>32</v>
      </c>
      <c r="B69" s="90" t="s">
        <v>83</v>
      </c>
      <c r="C69" s="115">
        <v>8.3299999999999999E-2</v>
      </c>
      <c r="D69" s="113">
        <f>D65*C69</f>
        <v>749.96331983908294</v>
      </c>
      <c r="E69" s="82" t="s">
        <v>147</v>
      </c>
    </row>
    <row r="70" spans="1:5" ht="12.75" x14ac:dyDescent="0.2">
      <c r="A70" s="111" t="s">
        <v>34</v>
      </c>
      <c r="B70" s="90" t="s">
        <v>116</v>
      </c>
      <c r="C70" s="149">
        <v>2.2200000000000002E-3</v>
      </c>
      <c r="D70" s="113">
        <f>D65*C70</f>
        <v>19.987017647572198</v>
      </c>
      <c r="E70" s="82" t="s">
        <v>148</v>
      </c>
    </row>
    <row r="71" spans="1:5" ht="12.75" x14ac:dyDescent="0.2">
      <c r="A71" s="111" t="s">
        <v>37</v>
      </c>
      <c r="B71" s="90" t="s">
        <v>84</v>
      </c>
      <c r="C71" s="149">
        <v>2.0000000000000001E-4</v>
      </c>
      <c r="D71" s="113">
        <f>D65*C71</f>
        <v>1.800632220502</v>
      </c>
      <c r="E71" s="82" t="s">
        <v>149</v>
      </c>
    </row>
    <row r="72" spans="1:5" ht="12.75" x14ac:dyDescent="0.2">
      <c r="A72" s="111" t="s">
        <v>52</v>
      </c>
      <c r="B72" s="90" t="s">
        <v>85</v>
      </c>
      <c r="C72" s="149">
        <v>2.7999999999999998E-4</v>
      </c>
      <c r="D72" s="113">
        <f>D65*C72</f>
        <v>2.5208851087027995</v>
      </c>
      <c r="E72" s="82" t="s">
        <v>150</v>
      </c>
    </row>
    <row r="73" spans="1:5" ht="12.75" x14ac:dyDescent="0.2">
      <c r="A73" s="111" t="s">
        <v>39</v>
      </c>
      <c r="B73" s="90" t="s">
        <v>117</v>
      </c>
      <c r="C73" s="149">
        <v>3.5999999999999999E-3</v>
      </c>
      <c r="D73" s="113">
        <f>D65*C73</f>
        <v>32.411379969035998</v>
      </c>
      <c r="E73" s="82" t="s">
        <v>151</v>
      </c>
    </row>
    <row r="74" spans="1:5" ht="12.75" x14ac:dyDescent="0.2">
      <c r="A74" s="111" t="s">
        <v>40</v>
      </c>
      <c r="B74" s="90" t="s">
        <v>86</v>
      </c>
      <c r="C74" s="149">
        <v>3.8999999999999999E-4</v>
      </c>
      <c r="D74" s="113">
        <f>D65*C74</f>
        <v>3.5112328299788995</v>
      </c>
      <c r="E74" s="82" t="s">
        <v>152</v>
      </c>
    </row>
    <row r="75" spans="1:5" ht="13.5" thickBot="1" x14ac:dyDescent="0.25">
      <c r="A75" s="457" t="s">
        <v>53</v>
      </c>
      <c r="B75" s="458"/>
      <c r="C75" s="285">
        <f>SUM(C69:C74)</f>
        <v>8.9990000000000014E-2</v>
      </c>
      <c r="D75" s="133">
        <f>SUM(D69:D74)</f>
        <v>810.19446761487495</v>
      </c>
      <c r="E75" s="77"/>
    </row>
    <row r="76" spans="1:5" ht="13.5" thickBot="1" x14ac:dyDescent="0.25">
      <c r="A76" s="459" t="s">
        <v>156</v>
      </c>
      <c r="B76" s="460"/>
      <c r="C76" s="460"/>
      <c r="D76" s="461"/>
      <c r="E76" s="77"/>
    </row>
    <row r="77" spans="1:5" ht="12.75" x14ac:dyDescent="0.2">
      <c r="A77" s="150" t="s">
        <v>87</v>
      </c>
      <c r="B77" s="462" t="s">
        <v>88</v>
      </c>
      <c r="C77" s="463"/>
      <c r="D77" s="126" t="s">
        <v>51</v>
      </c>
      <c r="E77" s="77"/>
    </row>
    <row r="78" spans="1:5" ht="12.75" x14ac:dyDescent="0.2">
      <c r="A78" s="111" t="s">
        <v>32</v>
      </c>
      <c r="B78" s="464" t="s">
        <v>89</v>
      </c>
      <c r="C78" s="465"/>
      <c r="D78" s="113">
        <v>0</v>
      </c>
      <c r="E78" s="77"/>
    </row>
    <row r="79" spans="1:5" ht="13.5" thickBot="1" x14ac:dyDescent="0.25">
      <c r="A79" s="457" t="s">
        <v>53</v>
      </c>
      <c r="B79" s="458"/>
      <c r="C79" s="466"/>
      <c r="D79" s="148">
        <v>0</v>
      </c>
      <c r="E79" s="77"/>
    </row>
    <row r="80" spans="1:5" ht="13.5" thickBot="1" x14ac:dyDescent="0.25">
      <c r="A80" s="451" t="s">
        <v>157</v>
      </c>
      <c r="B80" s="452"/>
      <c r="C80" s="452"/>
      <c r="D80" s="453"/>
      <c r="E80" s="83"/>
    </row>
    <row r="81" spans="1:5" ht="12.75" x14ac:dyDescent="0.2">
      <c r="A81" s="270">
        <v>4</v>
      </c>
      <c r="B81" s="455" t="s">
        <v>90</v>
      </c>
      <c r="C81" s="456"/>
      <c r="D81" s="110" t="s">
        <v>51</v>
      </c>
      <c r="E81" s="77"/>
    </row>
    <row r="82" spans="1:5" ht="12.75" x14ac:dyDescent="0.2">
      <c r="A82" s="271" t="s">
        <v>81</v>
      </c>
      <c r="B82" s="435" t="s">
        <v>82</v>
      </c>
      <c r="C82" s="436"/>
      <c r="D82" s="151">
        <f>D75</f>
        <v>810.19446761487495</v>
      </c>
      <c r="E82" s="77"/>
    </row>
    <row r="83" spans="1:5" ht="12.75" x14ac:dyDescent="0.2">
      <c r="A83" s="271" t="s">
        <v>87</v>
      </c>
      <c r="B83" s="435" t="s">
        <v>88</v>
      </c>
      <c r="C83" s="436"/>
      <c r="D83" s="113">
        <f>D79</f>
        <v>0</v>
      </c>
      <c r="E83" s="77"/>
    </row>
    <row r="84" spans="1:5" ht="13.5" thickBot="1" x14ac:dyDescent="0.25">
      <c r="A84" s="467" t="s">
        <v>53</v>
      </c>
      <c r="B84" s="458"/>
      <c r="C84" s="466"/>
      <c r="D84" s="133">
        <f>SUM(D82:D83)</f>
        <v>810.19446761487495</v>
      </c>
      <c r="E84" s="77"/>
    </row>
    <row r="85" spans="1:5" ht="13.5" thickBot="1" x14ac:dyDescent="0.25">
      <c r="A85" s="451" t="s">
        <v>91</v>
      </c>
      <c r="B85" s="452"/>
      <c r="C85" s="452"/>
      <c r="D85" s="453"/>
      <c r="E85" s="83"/>
    </row>
    <row r="86" spans="1:5" ht="12.75" x14ac:dyDescent="0.2">
      <c r="A86" s="270">
        <v>5</v>
      </c>
      <c r="B86" s="455" t="s">
        <v>92</v>
      </c>
      <c r="C86" s="456"/>
      <c r="D86" s="110" t="s">
        <v>51</v>
      </c>
      <c r="E86" s="77"/>
    </row>
    <row r="87" spans="1:5" ht="12.75" x14ac:dyDescent="0.2">
      <c r="A87" s="271" t="s">
        <v>32</v>
      </c>
      <c r="B87" s="446" t="s">
        <v>142</v>
      </c>
      <c r="C87" s="447"/>
      <c r="D87" s="108">
        <v>52.26</v>
      </c>
      <c r="E87" s="77"/>
    </row>
    <row r="88" spans="1:5" ht="12.75" x14ac:dyDescent="0.2">
      <c r="A88" s="271" t="s">
        <v>34</v>
      </c>
      <c r="B88" s="446" t="s">
        <v>314</v>
      </c>
      <c r="C88" s="447"/>
      <c r="D88" s="364">
        <v>505.62</v>
      </c>
      <c r="E88" s="77"/>
    </row>
    <row r="89" spans="1:5" ht="13.5" thickBot="1" x14ac:dyDescent="0.25">
      <c r="A89" s="448" t="s">
        <v>53</v>
      </c>
      <c r="B89" s="449"/>
      <c r="C89" s="450"/>
      <c r="D89" s="124">
        <f>SUM(D87:D88)</f>
        <v>557.88</v>
      </c>
      <c r="E89" s="77"/>
    </row>
    <row r="90" spans="1:5" ht="13.5" thickBot="1" x14ac:dyDescent="0.25">
      <c r="A90" s="451" t="s">
        <v>290</v>
      </c>
      <c r="B90" s="452"/>
      <c r="C90" s="452"/>
      <c r="D90" s="453"/>
      <c r="E90" s="77"/>
    </row>
    <row r="91" spans="1:5" ht="12.75" x14ac:dyDescent="0.2">
      <c r="A91" s="272">
        <v>6</v>
      </c>
      <c r="B91" s="89" t="s">
        <v>93</v>
      </c>
      <c r="C91" s="89" t="s">
        <v>60</v>
      </c>
      <c r="D91" s="110" t="s">
        <v>51</v>
      </c>
      <c r="E91" s="77"/>
    </row>
    <row r="92" spans="1:5" ht="12.75" x14ac:dyDescent="0.2">
      <c r="A92" s="271" t="s">
        <v>32</v>
      </c>
      <c r="B92" s="92" t="s">
        <v>94</v>
      </c>
      <c r="C92" s="152">
        <v>0.05</v>
      </c>
      <c r="D92" s="108">
        <f>C92*D106</f>
        <v>529.60568850624372</v>
      </c>
      <c r="E92" s="82" t="s">
        <v>154</v>
      </c>
    </row>
    <row r="93" spans="1:5" ht="12.75" x14ac:dyDescent="0.2">
      <c r="A93" s="271" t="s">
        <v>34</v>
      </c>
      <c r="B93" s="92" t="s">
        <v>95</v>
      </c>
      <c r="C93" s="152">
        <v>0.1</v>
      </c>
      <c r="D93" s="108">
        <f>C93*(D92+D106)</f>
        <v>1112.1719458631119</v>
      </c>
      <c r="E93" s="82" t="s">
        <v>282</v>
      </c>
    </row>
    <row r="94" spans="1:5" ht="12.75" x14ac:dyDescent="0.2">
      <c r="A94" s="271" t="s">
        <v>37</v>
      </c>
      <c r="B94" s="92" t="s">
        <v>96</v>
      </c>
      <c r="C94" s="153">
        <f>SUM(C95:C97)</f>
        <v>5.6499999999999995E-2</v>
      </c>
      <c r="D94" s="108">
        <f>(D18+D49+D58+D84+D89+D92+D93)*(C95+C96+C97)/(1-(C95+C96+C97))</f>
        <v>732.60716942652255</v>
      </c>
      <c r="E94" s="82" t="s">
        <v>164</v>
      </c>
    </row>
    <row r="95" spans="1:5" ht="12.75" x14ac:dyDescent="0.2">
      <c r="A95" s="271" t="s">
        <v>230</v>
      </c>
      <c r="B95" s="93" t="s">
        <v>235</v>
      </c>
      <c r="C95" s="153">
        <v>6.4999999999999997E-3</v>
      </c>
      <c r="D95" s="108">
        <f>C95*D108</f>
        <v>84.282240730484887</v>
      </c>
      <c r="E95" s="77"/>
    </row>
    <row r="96" spans="1:5" ht="12.75" x14ac:dyDescent="0.2">
      <c r="A96" s="271" t="s">
        <v>231</v>
      </c>
      <c r="B96" s="93" t="s">
        <v>234</v>
      </c>
      <c r="C96" s="153">
        <v>0.03</v>
      </c>
      <c r="D96" s="108">
        <f>C96*D108</f>
        <v>388.99495721762253</v>
      </c>
      <c r="E96" s="77"/>
    </row>
    <row r="97" spans="1:5" ht="12.75" x14ac:dyDescent="0.2">
      <c r="A97" s="271" t="s">
        <v>232</v>
      </c>
      <c r="B97" s="90" t="s">
        <v>233</v>
      </c>
      <c r="C97" s="154">
        <v>0.02</v>
      </c>
      <c r="D97" s="108">
        <f>C97*D108</f>
        <v>259.32997147841502</v>
      </c>
      <c r="E97" s="77"/>
    </row>
    <row r="98" spans="1:5" ht="13.5" thickBot="1" x14ac:dyDescent="0.25">
      <c r="A98" s="448" t="s">
        <v>53</v>
      </c>
      <c r="B98" s="449"/>
      <c r="C98" s="303">
        <f>SUM(C92:C94)</f>
        <v>0.20650000000000002</v>
      </c>
      <c r="D98" s="124">
        <f>SUM(D92:D94)</f>
        <v>2374.3848037958783</v>
      </c>
      <c r="E98" s="77"/>
    </row>
    <row r="99" spans="1:5" ht="13.5" thickBot="1" x14ac:dyDescent="0.25">
      <c r="A99" s="454" t="s">
        <v>97</v>
      </c>
      <c r="B99" s="452"/>
      <c r="C99" s="452"/>
      <c r="D99" s="453"/>
      <c r="E99" s="77"/>
    </row>
    <row r="100" spans="1:5" ht="12.75" x14ac:dyDescent="0.2">
      <c r="A100" s="273"/>
      <c r="B100" s="455" t="s">
        <v>98</v>
      </c>
      <c r="C100" s="456"/>
      <c r="D100" s="110" t="s">
        <v>51</v>
      </c>
      <c r="E100" s="77"/>
    </row>
    <row r="101" spans="1:5" ht="12.75" x14ac:dyDescent="0.2">
      <c r="A101" s="90" t="s">
        <v>32</v>
      </c>
      <c r="B101" s="435" t="s">
        <v>49</v>
      </c>
      <c r="C101" s="436"/>
      <c r="D101" s="108">
        <f>D18</f>
        <v>5008.7</v>
      </c>
      <c r="E101" s="77"/>
    </row>
    <row r="102" spans="1:5" ht="12.75" x14ac:dyDescent="0.2">
      <c r="A102" s="90" t="s">
        <v>34</v>
      </c>
      <c r="B102" s="435" t="s">
        <v>99</v>
      </c>
      <c r="C102" s="436"/>
      <c r="D102" s="108">
        <f>D49</f>
        <v>3864.7678677600002</v>
      </c>
      <c r="E102" s="77"/>
    </row>
    <row r="103" spans="1:5" ht="12.75" x14ac:dyDescent="0.2">
      <c r="A103" s="90" t="s">
        <v>37</v>
      </c>
      <c r="B103" s="435" t="s">
        <v>100</v>
      </c>
      <c r="C103" s="436"/>
      <c r="D103" s="108">
        <f>D58</f>
        <v>350.57143474999998</v>
      </c>
      <c r="E103" s="77"/>
    </row>
    <row r="104" spans="1:5" ht="12.75" x14ac:dyDescent="0.2">
      <c r="A104" s="90" t="s">
        <v>52</v>
      </c>
      <c r="B104" s="435" t="s">
        <v>101</v>
      </c>
      <c r="C104" s="436"/>
      <c r="D104" s="108">
        <f>D84</f>
        <v>810.19446761487495</v>
      </c>
      <c r="E104" s="77"/>
    </row>
    <row r="105" spans="1:5" ht="12.75" x14ac:dyDescent="0.2">
      <c r="A105" s="90" t="s">
        <v>39</v>
      </c>
      <c r="B105" s="435" t="s">
        <v>102</v>
      </c>
      <c r="C105" s="436"/>
      <c r="D105" s="108">
        <f>D89</f>
        <v>557.88</v>
      </c>
      <c r="E105" s="77"/>
    </row>
    <row r="106" spans="1:5" ht="12.75" x14ac:dyDescent="0.2">
      <c r="A106" s="91" t="s">
        <v>40</v>
      </c>
      <c r="B106" s="444" t="s">
        <v>103</v>
      </c>
      <c r="C106" s="445"/>
      <c r="D106" s="109">
        <f>SUM(D101:D105)</f>
        <v>10592.113770124874</v>
      </c>
      <c r="E106" s="82" t="s">
        <v>169</v>
      </c>
    </row>
    <row r="107" spans="1:5" ht="12.75" x14ac:dyDescent="0.2">
      <c r="A107" s="90" t="s">
        <v>41</v>
      </c>
      <c r="B107" s="435" t="s">
        <v>104</v>
      </c>
      <c r="C107" s="436"/>
      <c r="D107" s="108">
        <f>D98</f>
        <v>2374.3848037958783</v>
      </c>
      <c r="E107" s="77"/>
    </row>
    <row r="108" spans="1:5" ht="13.5" thickBot="1" x14ac:dyDescent="0.25">
      <c r="A108" s="437" t="s">
        <v>105</v>
      </c>
      <c r="B108" s="438"/>
      <c r="C108" s="439"/>
      <c r="D108" s="114">
        <f>SUM(D106+D107)</f>
        <v>12966.498573920751</v>
      </c>
      <c r="E108" s="82" t="s">
        <v>170</v>
      </c>
    </row>
    <row r="109" spans="1:5" ht="12.75" x14ac:dyDescent="0.2">
      <c r="A109" s="274"/>
      <c r="B109" s="275"/>
      <c r="C109" s="266" t="s">
        <v>109</v>
      </c>
      <c r="D109" s="155">
        <v>4</v>
      </c>
      <c r="E109" s="77"/>
    </row>
    <row r="110" spans="1:5" ht="12.75" x14ac:dyDescent="0.2">
      <c r="A110" s="156"/>
      <c r="B110" s="276"/>
      <c r="C110" s="81" t="s">
        <v>106</v>
      </c>
      <c r="D110" s="129">
        <f>D109*D108</f>
        <v>51865.994295683005</v>
      </c>
      <c r="E110" s="82" t="s">
        <v>195</v>
      </c>
    </row>
    <row r="111" spans="1:5" ht="12.75" x14ac:dyDescent="0.2">
      <c r="A111" s="156"/>
      <c r="B111" s="276"/>
      <c r="C111" s="254" t="s">
        <v>108</v>
      </c>
      <c r="D111" s="157">
        <v>12</v>
      </c>
      <c r="E111" s="77"/>
    </row>
    <row r="112" spans="1:5" ht="13.5" thickBot="1" x14ac:dyDescent="0.25">
      <c r="A112" s="156"/>
      <c r="B112" s="276"/>
      <c r="C112" s="280" t="s">
        <v>107</v>
      </c>
      <c r="D112" s="312">
        <f>D111*D110</f>
        <v>622391.93154819612</v>
      </c>
      <c r="E112" s="82" t="s">
        <v>174</v>
      </c>
    </row>
    <row r="113" spans="4:4" x14ac:dyDescent="0.2">
      <c r="D113" s="316"/>
    </row>
  </sheetData>
  <mergeCells count="69">
    <mergeCell ref="B107:C107"/>
    <mergeCell ref="A108:C108"/>
    <mergeCell ref="B101:C101"/>
    <mergeCell ref="B102:C102"/>
    <mergeCell ref="B103:C103"/>
    <mergeCell ref="B104:C104"/>
    <mergeCell ref="B105:C105"/>
    <mergeCell ref="B106:C106"/>
    <mergeCell ref="B100:C100"/>
    <mergeCell ref="B81:C81"/>
    <mergeCell ref="B82:C82"/>
    <mergeCell ref="B83:C83"/>
    <mergeCell ref="A84:C84"/>
    <mergeCell ref="A85:D85"/>
    <mergeCell ref="B86:C86"/>
    <mergeCell ref="B87:C87"/>
    <mergeCell ref="A89:C89"/>
    <mergeCell ref="A90:D90"/>
    <mergeCell ref="A98:B98"/>
    <mergeCell ref="A99:D99"/>
    <mergeCell ref="B88:C88"/>
    <mergeCell ref="A80:D80"/>
    <mergeCell ref="B61:C61"/>
    <mergeCell ref="B63:C63"/>
    <mergeCell ref="B64:C64"/>
    <mergeCell ref="A65:C65"/>
    <mergeCell ref="A66:D66"/>
    <mergeCell ref="A67:D67"/>
    <mergeCell ref="A75:B75"/>
    <mergeCell ref="A76:D76"/>
    <mergeCell ref="B77:C77"/>
    <mergeCell ref="B78:C78"/>
    <mergeCell ref="A79:C79"/>
    <mergeCell ref="B60:C60"/>
    <mergeCell ref="B39:C39"/>
    <mergeCell ref="A43:C43"/>
    <mergeCell ref="A44:D44"/>
    <mergeCell ref="B45:C45"/>
    <mergeCell ref="B46:C46"/>
    <mergeCell ref="B47:C47"/>
    <mergeCell ref="B48:C48"/>
    <mergeCell ref="A49:C49"/>
    <mergeCell ref="A50:D50"/>
    <mergeCell ref="A58:B58"/>
    <mergeCell ref="A59:D59"/>
    <mergeCell ref="A38:D38"/>
    <mergeCell ref="B13:C13"/>
    <mergeCell ref="A14:D14"/>
    <mergeCell ref="B15:C15"/>
    <mergeCell ref="B16:C16"/>
    <mergeCell ref="B17:C17"/>
    <mergeCell ref="A18:C18"/>
    <mergeCell ref="A19:D19"/>
    <mergeCell ref="A20:D20"/>
    <mergeCell ref="A26:C26"/>
    <mergeCell ref="A27:D27"/>
    <mergeCell ref="A37:B37"/>
    <mergeCell ref="B12:C12"/>
    <mergeCell ref="A1:D1"/>
    <mergeCell ref="A2:D2"/>
    <mergeCell ref="B3:C3"/>
    <mergeCell ref="B4:C4"/>
    <mergeCell ref="B5:C5"/>
    <mergeCell ref="B6:C6"/>
    <mergeCell ref="A7:D7"/>
    <mergeCell ref="B8:C8"/>
    <mergeCell ref="B9:C9"/>
    <mergeCell ref="A10:D10"/>
    <mergeCell ref="B11:C11"/>
  </mergeCells>
  <pageMargins left="0.7" right="0.7" top="0.75" bottom="0.75" header="0.3" footer="0.3"/>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EDA4F-DD31-4DDA-9868-273C4457914E}">
  <sheetPr>
    <pageSetUpPr fitToPage="1"/>
  </sheetPr>
  <dimension ref="A1:E113"/>
  <sheetViews>
    <sheetView workbookViewId="0">
      <selection sqref="A1:D1"/>
    </sheetView>
  </sheetViews>
  <sheetFormatPr defaultRowHeight="12.75" x14ac:dyDescent="0.2"/>
  <cols>
    <col min="1" max="1" width="9.140625" style="68"/>
    <col min="2" max="2" width="73.140625" style="68" customWidth="1"/>
    <col min="3" max="3" width="42.42578125" style="68" customWidth="1"/>
    <col min="4" max="4" width="31.28515625" style="68" customWidth="1"/>
    <col min="5" max="5" width="120.42578125" style="68" bestFit="1" customWidth="1"/>
    <col min="6" max="16384" width="9.140625" style="68"/>
  </cols>
  <sheetData>
    <row r="1" spans="1:5" ht="13.5" thickBot="1" x14ac:dyDescent="0.25">
      <c r="A1" s="397" t="s">
        <v>30</v>
      </c>
      <c r="B1" s="397"/>
      <c r="C1" s="397"/>
      <c r="D1" s="398"/>
      <c r="E1" s="79" t="s">
        <v>176</v>
      </c>
    </row>
    <row r="2" spans="1:5" ht="13.5" thickBot="1" x14ac:dyDescent="0.25">
      <c r="A2" s="434" t="s">
        <v>31</v>
      </c>
      <c r="B2" s="434"/>
      <c r="C2" s="434"/>
      <c r="D2" s="434"/>
      <c r="E2" s="80" t="s">
        <v>134</v>
      </c>
    </row>
    <row r="3" spans="1:5" x14ac:dyDescent="0.2">
      <c r="A3" s="167" t="s">
        <v>32</v>
      </c>
      <c r="B3" s="425" t="s">
        <v>33</v>
      </c>
      <c r="C3" s="425"/>
      <c r="D3" s="168"/>
      <c r="E3" s="76" t="s">
        <v>135</v>
      </c>
    </row>
    <row r="4" spans="1:5" x14ac:dyDescent="0.2">
      <c r="A4" s="169" t="s">
        <v>34</v>
      </c>
      <c r="B4" s="426" t="s">
        <v>35</v>
      </c>
      <c r="C4" s="426"/>
      <c r="D4" s="170" t="s">
        <v>36</v>
      </c>
      <c r="E4" s="76" t="s">
        <v>136</v>
      </c>
    </row>
    <row r="5" spans="1:5" x14ac:dyDescent="0.2">
      <c r="A5" s="171" t="s">
        <v>37</v>
      </c>
      <c r="B5" s="409" t="s">
        <v>38</v>
      </c>
      <c r="C5" s="409"/>
      <c r="D5" s="170" t="s">
        <v>224</v>
      </c>
      <c r="E5" s="76" t="s">
        <v>163</v>
      </c>
    </row>
    <row r="6" spans="1:5" ht="13.5" thickBot="1" x14ac:dyDescent="0.25">
      <c r="A6" s="172" t="s">
        <v>52</v>
      </c>
      <c r="B6" s="427" t="s">
        <v>43</v>
      </c>
      <c r="C6" s="427"/>
      <c r="D6" s="173" t="s">
        <v>44</v>
      </c>
      <c r="E6" s="76" t="s">
        <v>153</v>
      </c>
    </row>
    <row r="7" spans="1:5" ht="13.5" thickBot="1" x14ac:dyDescent="0.25">
      <c r="A7" s="410" t="s">
        <v>45</v>
      </c>
      <c r="B7" s="410"/>
      <c r="C7" s="410"/>
      <c r="D7" s="410"/>
      <c r="E7" s="238" t="s">
        <v>155</v>
      </c>
    </row>
    <row r="8" spans="1:5" x14ac:dyDescent="0.2">
      <c r="A8" s="169" t="s">
        <v>32</v>
      </c>
      <c r="B8" s="428" t="s">
        <v>46</v>
      </c>
      <c r="C8" s="429"/>
      <c r="D8" s="251" t="s">
        <v>254</v>
      </c>
      <c r="E8" s="80" t="s">
        <v>171</v>
      </c>
    </row>
    <row r="9" spans="1:5" ht="13.5" thickBot="1" x14ac:dyDescent="0.25">
      <c r="A9" s="172" t="s">
        <v>34</v>
      </c>
      <c r="B9" s="430" t="s">
        <v>118</v>
      </c>
      <c r="C9" s="431"/>
      <c r="D9" s="175" t="s">
        <v>125</v>
      </c>
      <c r="E9" s="239" t="s">
        <v>173</v>
      </c>
    </row>
    <row r="10" spans="1:5" ht="13.5" thickBot="1" x14ac:dyDescent="0.25">
      <c r="A10" s="410" t="s">
        <v>47</v>
      </c>
      <c r="B10" s="410"/>
      <c r="C10" s="410"/>
      <c r="D10" s="410"/>
      <c r="E10" s="238" t="s">
        <v>175</v>
      </c>
    </row>
    <row r="11" spans="1:5" x14ac:dyDescent="0.2">
      <c r="A11" s="169">
        <v>1</v>
      </c>
      <c r="B11" s="432" t="s">
        <v>316</v>
      </c>
      <c r="C11" s="433"/>
      <c r="D11" s="301">
        <v>5000</v>
      </c>
      <c r="E11" s="76" t="s">
        <v>223</v>
      </c>
    </row>
    <row r="12" spans="1:5" x14ac:dyDescent="0.2">
      <c r="A12" s="171">
        <v>2</v>
      </c>
      <c r="B12" s="409" t="s">
        <v>128</v>
      </c>
      <c r="C12" s="409"/>
      <c r="D12" s="251" t="s">
        <v>254</v>
      </c>
      <c r="E12" s="81" t="s">
        <v>283</v>
      </c>
    </row>
    <row r="13" spans="1:5" ht="13.5" thickBot="1" x14ac:dyDescent="0.25">
      <c r="A13" s="171">
        <v>3</v>
      </c>
      <c r="B13" s="409" t="s">
        <v>48</v>
      </c>
      <c r="C13" s="409"/>
      <c r="D13" s="176">
        <v>1621</v>
      </c>
      <c r="E13" s="237"/>
    </row>
    <row r="14" spans="1:5" ht="13.5" thickBot="1" x14ac:dyDescent="0.25">
      <c r="A14" s="410" t="s">
        <v>289</v>
      </c>
      <c r="B14" s="410"/>
      <c r="C14" s="410"/>
      <c r="D14" s="410"/>
      <c r="E14" s="237"/>
    </row>
    <row r="15" spans="1:5" x14ac:dyDescent="0.2">
      <c r="A15" s="177">
        <v>1</v>
      </c>
      <c r="B15" s="411" t="s">
        <v>50</v>
      </c>
      <c r="C15" s="411"/>
      <c r="D15" s="178" t="s">
        <v>51</v>
      </c>
      <c r="E15" s="237"/>
    </row>
    <row r="16" spans="1:5" x14ac:dyDescent="0.2">
      <c r="A16" s="169" t="s">
        <v>32</v>
      </c>
      <c r="B16" s="369" t="s">
        <v>317</v>
      </c>
      <c r="C16" s="370"/>
      <c r="D16" s="180">
        <v>5000</v>
      </c>
      <c r="E16" s="318"/>
    </row>
    <row r="17" spans="1:5" x14ac:dyDescent="0.2">
      <c r="A17" s="169" t="s">
        <v>34</v>
      </c>
      <c r="B17" s="401" t="s">
        <v>299</v>
      </c>
      <c r="C17" s="402"/>
      <c r="D17" s="319">
        <f>D13*20%</f>
        <v>324.20000000000005</v>
      </c>
      <c r="E17" s="320" t="s">
        <v>222</v>
      </c>
    </row>
    <row r="18" spans="1:5" ht="13.5" thickBot="1" x14ac:dyDescent="0.25">
      <c r="A18" s="411" t="s">
        <v>53</v>
      </c>
      <c r="B18" s="411"/>
      <c r="C18" s="411"/>
      <c r="D18" s="181">
        <f>SUM(D16:D17)</f>
        <v>5324.2</v>
      </c>
      <c r="E18" s="237"/>
    </row>
    <row r="19" spans="1:5" ht="13.5" thickBot="1" x14ac:dyDescent="0.25">
      <c r="A19" s="410" t="s">
        <v>160</v>
      </c>
      <c r="B19" s="410"/>
      <c r="C19" s="410"/>
      <c r="D19" s="410"/>
      <c r="E19" s="237"/>
    </row>
    <row r="20" spans="1:5" ht="13.5" thickBot="1" x14ac:dyDescent="0.25">
      <c r="A20" s="412" t="s">
        <v>161</v>
      </c>
      <c r="B20" s="412"/>
      <c r="C20" s="412"/>
      <c r="D20" s="413"/>
      <c r="E20" s="237"/>
    </row>
    <row r="21" spans="1:5" x14ac:dyDescent="0.2">
      <c r="A21" s="182" t="s">
        <v>54</v>
      </c>
      <c r="B21" s="182" t="s">
        <v>55</v>
      </c>
      <c r="C21" s="183" t="s">
        <v>60</v>
      </c>
      <c r="D21" s="184" t="s">
        <v>51</v>
      </c>
      <c r="E21" s="237"/>
    </row>
    <row r="22" spans="1:5" x14ac:dyDescent="0.2">
      <c r="A22" s="185" t="s">
        <v>32</v>
      </c>
      <c r="B22" s="185" t="s">
        <v>56</v>
      </c>
      <c r="C22" s="186">
        <v>8.3299999999999999E-2</v>
      </c>
      <c r="D22" s="187">
        <f>C22*D18</f>
        <v>443.50585999999998</v>
      </c>
      <c r="E22" s="237"/>
    </row>
    <row r="23" spans="1:5" x14ac:dyDescent="0.2">
      <c r="A23" s="185" t="s">
        <v>34</v>
      </c>
      <c r="B23" s="185" t="s">
        <v>57</v>
      </c>
      <c r="C23" s="186">
        <v>2.7799999999999998E-2</v>
      </c>
      <c r="D23" s="187">
        <f>SUM(D18*C23)</f>
        <v>148.01275999999999</v>
      </c>
      <c r="E23" s="237"/>
    </row>
    <row r="24" spans="1:5" x14ac:dyDescent="0.2">
      <c r="A24" s="278" t="s">
        <v>37</v>
      </c>
      <c r="B24" s="278" t="s">
        <v>111</v>
      </c>
      <c r="C24" s="186">
        <f>SUM(C22+C23)</f>
        <v>0.1111</v>
      </c>
      <c r="D24" s="188">
        <f>SUM(D22:D23)</f>
        <v>591.51861999999994</v>
      </c>
      <c r="E24" s="237"/>
    </row>
    <row r="25" spans="1:5" x14ac:dyDescent="0.2">
      <c r="A25" s="185" t="s">
        <v>52</v>
      </c>
      <c r="B25" s="185" t="s">
        <v>110</v>
      </c>
      <c r="C25" s="189">
        <f>SUM(C29:C36)</f>
        <v>0.36800000000000005</v>
      </c>
      <c r="D25" s="187">
        <f>SUM(D24*C25)</f>
        <v>217.67885216000002</v>
      </c>
      <c r="E25" s="237"/>
    </row>
    <row r="26" spans="1:5" ht="13.5" thickBot="1" x14ac:dyDescent="0.25">
      <c r="A26" s="414" t="s">
        <v>53</v>
      </c>
      <c r="B26" s="415"/>
      <c r="C26" s="416"/>
      <c r="D26" s="191">
        <f>SUM(D24+D25)</f>
        <v>809.19747215999996</v>
      </c>
      <c r="E26" s="237"/>
    </row>
    <row r="27" spans="1:5" ht="13.5" thickBot="1" x14ac:dyDescent="0.25">
      <c r="A27" s="417" t="s">
        <v>286</v>
      </c>
      <c r="B27" s="417"/>
      <c r="C27" s="417"/>
      <c r="D27" s="418"/>
      <c r="E27" s="240"/>
    </row>
    <row r="28" spans="1:5" x14ac:dyDescent="0.2">
      <c r="A28" s="183" t="s">
        <v>58</v>
      </c>
      <c r="B28" s="183" t="s">
        <v>59</v>
      </c>
      <c r="C28" s="183" t="s">
        <v>60</v>
      </c>
      <c r="D28" s="192" t="s">
        <v>51</v>
      </c>
      <c r="E28" s="237"/>
    </row>
    <row r="29" spans="1:5" x14ac:dyDescent="0.2">
      <c r="A29" s="193" t="s">
        <v>32</v>
      </c>
      <c r="B29" s="193" t="s">
        <v>61</v>
      </c>
      <c r="C29" s="189">
        <v>0.2</v>
      </c>
      <c r="D29" s="180">
        <f>D18*C29</f>
        <v>1064.8399999999999</v>
      </c>
      <c r="E29" s="237"/>
    </row>
    <row r="30" spans="1:5" x14ac:dyDescent="0.2">
      <c r="A30" s="193" t="s">
        <v>34</v>
      </c>
      <c r="B30" s="193" t="s">
        <v>62</v>
      </c>
      <c r="C30" s="189">
        <v>2.5000000000000001E-2</v>
      </c>
      <c r="D30" s="180">
        <f>D18*C30</f>
        <v>133.10499999999999</v>
      </c>
      <c r="E30" s="237"/>
    </row>
    <row r="31" spans="1:5" x14ac:dyDescent="0.2">
      <c r="A31" s="193" t="s">
        <v>37</v>
      </c>
      <c r="B31" s="194" t="s">
        <v>127</v>
      </c>
      <c r="C31" s="195">
        <v>0.03</v>
      </c>
      <c r="D31" s="180">
        <f>D18*C31</f>
        <v>159.726</v>
      </c>
      <c r="E31" s="237"/>
    </row>
    <row r="32" spans="1:5" x14ac:dyDescent="0.2">
      <c r="A32" s="193" t="s">
        <v>52</v>
      </c>
      <c r="B32" s="193" t="s">
        <v>63</v>
      </c>
      <c r="C32" s="189">
        <v>1.4999999999999999E-2</v>
      </c>
      <c r="D32" s="180">
        <f>D18*C32</f>
        <v>79.863</v>
      </c>
      <c r="E32" s="237"/>
    </row>
    <row r="33" spans="1:5" x14ac:dyDescent="0.2">
      <c r="A33" s="193" t="s">
        <v>39</v>
      </c>
      <c r="B33" s="193" t="s">
        <v>64</v>
      </c>
      <c r="C33" s="189">
        <v>0.01</v>
      </c>
      <c r="D33" s="180">
        <f>D18*C33</f>
        <v>53.241999999999997</v>
      </c>
      <c r="E33" s="237"/>
    </row>
    <row r="34" spans="1:5" x14ac:dyDescent="0.2">
      <c r="A34" s="193" t="s">
        <v>40</v>
      </c>
      <c r="B34" s="193" t="s">
        <v>65</v>
      </c>
      <c r="C34" s="189">
        <v>6.0000000000000001E-3</v>
      </c>
      <c r="D34" s="180">
        <f>D18*C34</f>
        <v>31.9452</v>
      </c>
      <c r="E34" s="237"/>
    </row>
    <row r="35" spans="1:5" x14ac:dyDescent="0.2">
      <c r="A35" s="193" t="s">
        <v>41</v>
      </c>
      <c r="B35" s="193" t="s">
        <v>66</v>
      </c>
      <c r="C35" s="189">
        <v>2E-3</v>
      </c>
      <c r="D35" s="180">
        <f>D18*C35</f>
        <v>10.648400000000001</v>
      </c>
      <c r="E35" s="237"/>
    </row>
    <row r="36" spans="1:5" x14ac:dyDescent="0.2">
      <c r="A36" s="193" t="s">
        <v>42</v>
      </c>
      <c r="B36" s="193" t="s">
        <v>67</v>
      </c>
      <c r="C36" s="189">
        <v>0.08</v>
      </c>
      <c r="D36" s="180">
        <f>D18*C36</f>
        <v>425.93599999999998</v>
      </c>
      <c r="E36" s="237"/>
    </row>
    <row r="37" spans="1:5" ht="13.5" thickBot="1" x14ac:dyDescent="0.25">
      <c r="A37" s="419" t="s">
        <v>53</v>
      </c>
      <c r="B37" s="420"/>
      <c r="C37" s="282">
        <f>SUM(C29:C36)</f>
        <v>0.36800000000000005</v>
      </c>
      <c r="D37" s="198">
        <f>SUM(D29:D36)</f>
        <v>1959.3055999999999</v>
      </c>
      <c r="E37" s="237"/>
    </row>
    <row r="38" spans="1:5" ht="13.5" thickBot="1" x14ac:dyDescent="0.25">
      <c r="A38" s="421" t="s">
        <v>287</v>
      </c>
      <c r="B38" s="421"/>
      <c r="C38" s="421"/>
      <c r="D38" s="422"/>
      <c r="E38" s="321"/>
    </row>
    <row r="39" spans="1:5" x14ac:dyDescent="0.2">
      <c r="A39" s="199" t="s">
        <v>68</v>
      </c>
      <c r="B39" s="408" t="s">
        <v>69</v>
      </c>
      <c r="C39" s="408"/>
      <c r="D39" s="200" t="s">
        <v>51</v>
      </c>
      <c r="E39" s="237"/>
    </row>
    <row r="40" spans="1:5" x14ac:dyDescent="0.2">
      <c r="A40" s="324" t="s">
        <v>32</v>
      </c>
      <c r="B40" s="201" t="s">
        <v>236</v>
      </c>
      <c r="C40" s="342">
        <v>27.12</v>
      </c>
      <c r="D40" s="343">
        <f>(C40*22-152.37)</f>
        <v>444.27</v>
      </c>
      <c r="E40" s="347" t="s">
        <v>294</v>
      </c>
    </row>
    <row r="41" spans="1:5" x14ac:dyDescent="0.2">
      <c r="A41" s="324" t="s">
        <v>34</v>
      </c>
      <c r="B41" s="324" t="s">
        <v>129</v>
      </c>
      <c r="C41" s="348">
        <v>7.9</v>
      </c>
      <c r="D41" s="349">
        <f>(2*7.9*22)</f>
        <v>347.6</v>
      </c>
      <c r="E41" s="347" t="s">
        <v>209</v>
      </c>
    </row>
    <row r="42" spans="1:5" x14ac:dyDescent="0.2">
      <c r="A42" s="169" t="s">
        <v>37</v>
      </c>
      <c r="B42" s="169" t="s">
        <v>227</v>
      </c>
      <c r="C42" s="255">
        <v>0.1</v>
      </c>
      <c r="D42" s="203">
        <f>D16*10%</f>
        <v>500</v>
      </c>
      <c r="E42" s="88" t="s">
        <v>228</v>
      </c>
    </row>
    <row r="43" spans="1:5" ht="13.5" thickBot="1" x14ac:dyDescent="0.25">
      <c r="A43" s="394" t="s">
        <v>53</v>
      </c>
      <c r="B43" s="394"/>
      <c r="C43" s="394"/>
      <c r="D43" s="208">
        <f>SUM(D40:D42)</f>
        <v>1291.8699999999999</v>
      </c>
      <c r="E43" s="237"/>
    </row>
    <row r="44" spans="1:5" ht="13.5" thickBot="1" x14ac:dyDescent="0.25">
      <c r="A44" s="400" t="s">
        <v>159</v>
      </c>
      <c r="B44" s="378"/>
      <c r="C44" s="378"/>
      <c r="D44" s="379"/>
      <c r="E44" s="241"/>
    </row>
    <row r="45" spans="1:5" x14ac:dyDescent="0.2">
      <c r="A45" s="182">
        <v>2</v>
      </c>
      <c r="B45" s="407" t="s">
        <v>70</v>
      </c>
      <c r="C45" s="407"/>
      <c r="D45" s="184" t="s">
        <v>51</v>
      </c>
      <c r="E45" s="237"/>
    </row>
    <row r="46" spans="1:5" x14ac:dyDescent="0.2">
      <c r="A46" s="169" t="s">
        <v>54</v>
      </c>
      <c r="B46" s="399" t="s">
        <v>71</v>
      </c>
      <c r="C46" s="399"/>
      <c r="D46" s="180">
        <f>D26</f>
        <v>809.19747215999996</v>
      </c>
      <c r="E46" s="237"/>
    </row>
    <row r="47" spans="1:5" x14ac:dyDescent="0.2">
      <c r="A47" s="169" t="s">
        <v>58</v>
      </c>
      <c r="B47" s="399" t="s">
        <v>59</v>
      </c>
      <c r="C47" s="399"/>
      <c r="D47" s="180">
        <f>D37</f>
        <v>1959.3055999999999</v>
      </c>
      <c r="E47" s="237"/>
    </row>
    <row r="48" spans="1:5" x14ac:dyDescent="0.2">
      <c r="A48" s="169" t="s">
        <v>68</v>
      </c>
      <c r="B48" s="399" t="s">
        <v>69</v>
      </c>
      <c r="C48" s="399"/>
      <c r="D48" s="180">
        <f>D43</f>
        <v>1291.8699999999999</v>
      </c>
      <c r="E48" s="237"/>
    </row>
    <row r="49" spans="1:5" ht="13.5" thickBot="1" x14ac:dyDescent="0.25">
      <c r="A49" s="394" t="s">
        <v>53</v>
      </c>
      <c r="B49" s="394"/>
      <c r="C49" s="394"/>
      <c r="D49" s="198">
        <f>SUM(D46:D48)</f>
        <v>4060.3730721599995</v>
      </c>
      <c r="E49" s="237"/>
    </row>
    <row r="50" spans="1:5" ht="13.5" thickBot="1" x14ac:dyDescent="0.25">
      <c r="A50" s="395" t="s">
        <v>288</v>
      </c>
      <c r="B50" s="392"/>
      <c r="C50" s="392"/>
      <c r="D50" s="392"/>
      <c r="E50" s="240"/>
    </row>
    <row r="51" spans="1:5" x14ac:dyDescent="0.2">
      <c r="A51" s="209">
        <v>3</v>
      </c>
      <c r="B51" s="182" t="s">
        <v>72</v>
      </c>
      <c r="C51" s="183" t="s">
        <v>60</v>
      </c>
      <c r="D51" s="184" t="s">
        <v>51</v>
      </c>
      <c r="E51" s="237"/>
    </row>
    <row r="52" spans="1:5" x14ac:dyDescent="0.2">
      <c r="A52" s="185" t="s">
        <v>32</v>
      </c>
      <c r="B52" s="185" t="s">
        <v>73</v>
      </c>
      <c r="C52" s="210">
        <v>4.1700000000000001E-3</v>
      </c>
      <c r="D52" s="211">
        <f>D18*C52</f>
        <v>22.201913999999999</v>
      </c>
      <c r="E52" s="88" t="s">
        <v>143</v>
      </c>
    </row>
    <row r="53" spans="1:5" x14ac:dyDescent="0.2">
      <c r="A53" s="185" t="s">
        <v>34</v>
      </c>
      <c r="B53" s="185" t="s">
        <v>74</v>
      </c>
      <c r="C53" s="212">
        <v>3.3399999999999999E-4</v>
      </c>
      <c r="D53" s="331">
        <f>D18*C53</f>
        <v>1.7782827999999999</v>
      </c>
      <c r="E53" s="88" t="s">
        <v>144</v>
      </c>
    </row>
    <row r="54" spans="1:5" x14ac:dyDescent="0.2">
      <c r="A54" s="214" t="s">
        <v>37</v>
      </c>
      <c r="B54" s="214" t="s">
        <v>75</v>
      </c>
      <c r="C54" s="215">
        <v>3.44E-2</v>
      </c>
      <c r="D54" s="216">
        <f>SUM(D18+D24)*C54</f>
        <v>203.50072052799999</v>
      </c>
      <c r="E54" s="88" t="s">
        <v>145</v>
      </c>
    </row>
    <row r="55" spans="1:5" x14ac:dyDescent="0.2">
      <c r="A55" s="185" t="s">
        <v>52</v>
      </c>
      <c r="B55" s="185" t="s">
        <v>76</v>
      </c>
      <c r="C55" s="217">
        <v>1.9400000000000001E-2</v>
      </c>
      <c r="D55" s="211">
        <f>D18*C55</f>
        <v>103.28948</v>
      </c>
      <c r="E55" s="82" t="s">
        <v>284</v>
      </c>
    </row>
    <row r="56" spans="1:5" x14ac:dyDescent="0.2">
      <c r="A56" s="169" t="s">
        <v>39</v>
      </c>
      <c r="B56" s="169" t="s">
        <v>77</v>
      </c>
      <c r="C56" s="218">
        <v>7.1999999999999998E-3</v>
      </c>
      <c r="D56" s="219">
        <f>D18*C56</f>
        <v>38.334239999999994</v>
      </c>
      <c r="E56" s="82" t="s">
        <v>285</v>
      </c>
    </row>
    <row r="57" spans="1:5" x14ac:dyDescent="0.2">
      <c r="A57" s="214" t="s">
        <v>40</v>
      </c>
      <c r="B57" s="214" t="s">
        <v>78</v>
      </c>
      <c r="C57" s="215">
        <v>5.9999999999999995E-4</v>
      </c>
      <c r="D57" s="216">
        <f>(D18+D24)*C57</f>
        <v>3.5494311719999994</v>
      </c>
      <c r="E57" s="88" t="s">
        <v>162</v>
      </c>
    </row>
    <row r="58" spans="1:5" ht="13.5" thickBot="1" x14ac:dyDescent="0.25">
      <c r="A58" s="374" t="s">
        <v>53</v>
      </c>
      <c r="B58" s="376"/>
      <c r="C58" s="288">
        <f>SUM(C52:C57)</f>
        <v>6.610400000000001E-2</v>
      </c>
      <c r="D58" s="208">
        <f>SUM(D52:D57)</f>
        <v>372.65406849999999</v>
      </c>
      <c r="E58" s="237"/>
    </row>
    <row r="59" spans="1:5" ht="13.5" thickBot="1" x14ac:dyDescent="0.25">
      <c r="A59" s="396" t="s">
        <v>158</v>
      </c>
      <c r="B59" s="397"/>
      <c r="C59" s="397"/>
      <c r="D59" s="398"/>
      <c r="E59" s="237"/>
    </row>
    <row r="60" spans="1:5" x14ac:dyDescent="0.2">
      <c r="A60" s="220" t="s">
        <v>32</v>
      </c>
      <c r="B60" s="386" t="s">
        <v>112</v>
      </c>
      <c r="C60" s="387"/>
      <c r="D60" s="221">
        <f>D18</f>
        <v>5324.2</v>
      </c>
      <c r="E60" s="237"/>
    </row>
    <row r="61" spans="1:5" x14ac:dyDescent="0.2">
      <c r="A61" s="185" t="s">
        <v>34</v>
      </c>
      <c r="B61" s="388" t="s">
        <v>99</v>
      </c>
      <c r="C61" s="389"/>
      <c r="D61" s="187">
        <f>D49</f>
        <v>4060.3730721599995</v>
      </c>
      <c r="E61" s="237"/>
    </row>
    <row r="62" spans="1:5" x14ac:dyDescent="0.2">
      <c r="A62" s="214" t="s">
        <v>37</v>
      </c>
      <c r="B62" s="214" t="s">
        <v>113</v>
      </c>
      <c r="C62" s="222">
        <f>D60/12</f>
        <v>443.68333333333334</v>
      </c>
      <c r="D62" s="206">
        <f>C62*C37+C62</f>
        <v>606.9588</v>
      </c>
      <c r="E62" s="237"/>
    </row>
    <row r="63" spans="1:5" x14ac:dyDescent="0.2">
      <c r="A63" s="185" t="s">
        <v>52</v>
      </c>
      <c r="B63" s="388" t="s">
        <v>100</v>
      </c>
      <c r="C63" s="389"/>
      <c r="D63" s="187">
        <f>D58</f>
        <v>372.65406849999999</v>
      </c>
      <c r="E63" s="237"/>
    </row>
    <row r="64" spans="1:5" x14ac:dyDescent="0.2">
      <c r="A64" s="185" t="s">
        <v>39</v>
      </c>
      <c r="B64" s="388" t="s">
        <v>114</v>
      </c>
      <c r="C64" s="389"/>
      <c r="D64" s="223">
        <f>-(D40+D41)</f>
        <v>-791.87</v>
      </c>
      <c r="E64" s="237"/>
    </row>
    <row r="65" spans="1:5" ht="13.5" thickBot="1" x14ac:dyDescent="0.25">
      <c r="A65" s="390" t="s">
        <v>115</v>
      </c>
      <c r="B65" s="390"/>
      <c r="C65" s="390"/>
      <c r="D65" s="224">
        <f>SUM(D60:D64)</f>
        <v>9572.3159406599989</v>
      </c>
      <c r="E65" s="237"/>
    </row>
    <row r="66" spans="1:5" ht="13.5" thickBot="1" x14ac:dyDescent="0.25">
      <c r="A66" s="391" t="s">
        <v>79</v>
      </c>
      <c r="B66" s="392"/>
      <c r="C66" s="392"/>
      <c r="D66" s="393"/>
      <c r="E66" s="237"/>
    </row>
    <row r="67" spans="1:5" ht="13.5" thickBot="1" x14ac:dyDescent="0.25">
      <c r="A67" s="400" t="s">
        <v>80</v>
      </c>
      <c r="B67" s="378"/>
      <c r="C67" s="378"/>
      <c r="D67" s="379"/>
      <c r="E67" s="237"/>
    </row>
    <row r="68" spans="1:5" x14ac:dyDescent="0.2">
      <c r="A68" s="182" t="s">
        <v>81</v>
      </c>
      <c r="B68" s="182" t="s">
        <v>82</v>
      </c>
      <c r="C68" s="183" t="s">
        <v>60</v>
      </c>
      <c r="D68" s="184" t="s">
        <v>51</v>
      </c>
      <c r="E68" s="237"/>
    </row>
    <row r="69" spans="1:5" x14ac:dyDescent="0.2">
      <c r="A69" s="185" t="s">
        <v>32</v>
      </c>
      <c r="B69" s="169" t="s">
        <v>83</v>
      </c>
      <c r="C69" s="189">
        <v>8.3299999999999999E-2</v>
      </c>
      <c r="D69" s="187">
        <f>D65*C69</f>
        <v>797.37391785697787</v>
      </c>
      <c r="E69" s="88" t="s">
        <v>147</v>
      </c>
    </row>
    <row r="70" spans="1:5" x14ac:dyDescent="0.2">
      <c r="A70" s="185" t="s">
        <v>34</v>
      </c>
      <c r="B70" s="169" t="s">
        <v>116</v>
      </c>
      <c r="C70" s="225">
        <v>2.2200000000000002E-3</v>
      </c>
      <c r="D70" s="187">
        <f>D65*C70</f>
        <v>21.250541388265198</v>
      </c>
      <c r="E70" s="88" t="s">
        <v>148</v>
      </c>
    </row>
    <row r="71" spans="1:5" x14ac:dyDescent="0.2">
      <c r="A71" s="185" t="s">
        <v>37</v>
      </c>
      <c r="B71" s="169" t="s">
        <v>84</v>
      </c>
      <c r="C71" s="225">
        <v>2.0000000000000001E-4</v>
      </c>
      <c r="D71" s="187">
        <f>D65*C71</f>
        <v>1.9144631881319998</v>
      </c>
      <c r="E71" s="88" t="s">
        <v>149</v>
      </c>
    </row>
    <row r="72" spans="1:5" x14ac:dyDescent="0.2">
      <c r="A72" s="185" t="s">
        <v>52</v>
      </c>
      <c r="B72" s="169" t="s">
        <v>85</v>
      </c>
      <c r="C72" s="225">
        <v>2.7999999999999998E-4</v>
      </c>
      <c r="D72" s="187">
        <f>D65*C72</f>
        <v>2.6802484633847996</v>
      </c>
      <c r="E72" s="88" t="s">
        <v>150</v>
      </c>
    </row>
    <row r="73" spans="1:5" x14ac:dyDescent="0.2">
      <c r="A73" s="185" t="s">
        <v>39</v>
      </c>
      <c r="B73" s="169" t="s">
        <v>117</v>
      </c>
      <c r="C73" s="225">
        <v>3.5999999999999999E-3</v>
      </c>
      <c r="D73" s="187">
        <f>D65*C73</f>
        <v>34.460337386375997</v>
      </c>
      <c r="E73" s="88" t="s">
        <v>151</v>
      </c>
    </row>
    <row r="74" spans="1:5" x14ac:dyDescent="0.2">
      <c r="A74" s="185" t="s">
        <v>40</v>
      </c>
      <c r="B74" s="169" t="s">
        <v>86</v>
      </c>
      <c r="C74" s="225">
        <v>3.8999999999999999E-4</v>
      </c>
      <c r="D74" s="187">
        <f>D65*C74</f>
        <v>3.7332032168573996</v>
      </c>
      <c r="E74" s="88" t="s">
        <v>152</v>
      </c>
    </row>
    <row r="75" spans="1:5" ht="13.5" thickBot="1" x14ac:dyDescent="0.25">
      <c r="A75" s="374" t="s">
        <v>53</v>
      </c>
      <c r="B75" s="375"/>
      <c r="C75" s="284">
        <f>SUM(C69:C74)</f>
        <v>8.9990000000000014E-2</v>
      </c>
      <c r="D75" s="208">
        <f>SUM(D69:D74)</f>
        <v>861.41271149999329</v>
      </c>
      <c r="E75" s="237"/>
    </row>
    <row r="76" spans="1:5" ht="13.5" thickBot="1" x14ac:dyDescent="0.25">
      <c r="A76" s="404" t="s">
        <v>156</v>
      </c>
      <c r="B76" s="405"/>
      <c r="C76" s="405"/>
      <c r="D76" s="406"/>
      <c r="E76" s="237"/>
    </row>
    <row r="77" spans="1:5" x14ac:dyDescent="0.2">
      <c r="A77" s="226" t="s">
        <v>87</v>
      </c>
      <c r="B77" s="386" t="s">
        <v>88</v>
      </c>
      <c r="C77" s="387"/>
      <c r="D77" s="200" t="s">
        <v>51</v>
      </c>
      <c r="E77" s="237"/>
    </row>
    <row r="78" spans="1:5" x14ac:dyDescent="0.2">
      <c r="A78" s="185" t="s">
        <v>32</v>
      </c>
      <c r="B78" s="388" t="s">
        <v>89</v>
      </c>
      <c r="C78" s="389"/>
      <c r="D78" s="187">
        <v>0</v>
      </c>
      <c r="E78" s="237"/>
    </row>
    <row r="79" spans="1:5" ht="13.5" thickBot="1" x14ac:dyDescent="0.25">
      <c r="A79" s="374" t="s">
        <v>53</v>
      </c>
      <c r="B79" s="375"/>
      <c r="C79" s="376"/>
      <c r="D79" s="224">
        <v>0</v>
      </c>
      <c r="E79" s="237"/>
    </row>
    <row r="80" spans="1:5" ht="13.5" thickBot="1" x14ac:dyDescent="0.25">
      <c r="A80" s="377" t="s">
        <v>157</v>
      </c>
      <c r="B80" s="378"/>
      <c r="C80" s="378"/>
      <c r="D80" s="379"/>
      <c r="E80" s="240"/>
    </row>
    <row r="81" spans="1:5" x14ac:dyDescent="0.2">
      <c r="A81" s="264">
        <v>4</v>
      </c>
      <c r="B81" s="367" t="s">
        <v>90</v>
      </c>
      <c r="C81" s="368"/>
      <c r="D81" s="184" t="s">
        <v>51</v>
      </c>
      <c r="E81" s="237"/>
    </row>
    <row r="82" spans="1:5" x14ac:dyDescent="0.2">
      <c r="A82" s="261" t="s">
        <v>81</v>
      </c>
      <c r="B82" s="369" t="s">
        <v>82</v>
      </c>
      <c r="C82" s="370"/>
      <c r="D82" s="228">
        <f>D75</f>
        <v>861.41271149999329</v>
      </c>
      <c r="E82" s="237"/>
    </row>
    <row r="83" spans="1:5" x14ac:dyDescent="0.2">
      <c r="A83" s="261" t="s">
        <v>87</v>
      </c>
      <c r="B83" s="369" t="s">
        <v>88</v>
      </c>
      <c r="C83" s="370"/>
      <c r="D83" s="187">
        <f>D79</f>
        <v>0</v>
      </c>
      <c r="E83" s="237"/>
    </row>
    <row r="84" spans="1:5" ht="13.5" thickBot="1" x14ac:dyDescent="0.25">
      <c r="A84" s="380" t="s">
        <v>53</v>
      </c>
      <c r="B84" s="375"/>
      <c r="C84" s="376"/>
      <c r="D84" s="208">
        <f>SUM(D82:D83)</f>
        <v>861.41271149999329</v>
      </c>
      <c r="E84" s="237"/>
    </row>
    <row r="85" spans="1:5" ht="13.5" thickBot="1" x14ac:dyDescent="0.25">
      <c r="A85" s="377" t="s">
        <v>91</v>
      </c>
      <c r="B85" s="378"/>
      <c r="C85" s="378"/>
      <c r="D85" s="379"/>
      <c r="E85" s="240"/>
    </row>
    <row r="86" spans="1:5" x14ac:dyDescent="0.2">
      <c r="A86" s="264">
        <v>5</v>
      </c>
      <c r="B86" s="367" t="s">
        <v>92</v>
      </c>
      <c r="C86" s="368"/>
      <c r="D86" s="184" t="s">
        <v>51</v>
      </c>
      <c r="E86" s="237"/>
    </row>
    <row r="87" spans="1:5" x14ac:dyDescent="0.2">
      <c r="A87" s="261" t="s">
        <v>32</v>
      </c>
      <c r="B87" s="401" t="s">
        <v>142</v>
      </c>
      <c r="C87" s="402"/>
      <c r="D87" s="180">
        <v>52.26</v>
      </c>
      <c r="E87" s="237"/>
    </row>
    <row r="88" spans="1:5" x14ac:dyDescent="0.2">
      <c r="A88" s="261" t="s">
        <v>34</v>
      </c>
      <c r="B88" s="401" t="s">
        <v>314</v>
      </c>
      <c r="C88" s="402"/>
      <c r="D88" s="363">
        <v>505.62</v>
      </c>
      <c r="E88" s="237"/>
    </row>
    <row r="89" spans="1:5" ht="13.5" thickBot="1" x14ac:dyDescent="0.25">
      <c r="A89" s="383" t="s">
        <v>53</v>
      </c>
      <c r="B89" s="384"/>
      <c r="C89" s="385"/>
      <c r="D89" s="198">
        <f>SUM(D87:D88)</f>
        <v>557.88</v>
      </c>
      <c r="E89" s="237"/>
    </row>
    <row r="90" spans="1:5" ht="13.5" thickBot="1" x14ac:dyDescent="0.25">
      <c r="A90" s="377" t="s">
        <v>290</v>
      </c>
      <c r="B90" s="378"/>
      <c r="C90" s="378"/>
      <c r="D90" s="379"/>
      <c r="E90" s="237"/>
    </row>
    <row r="91" spans="1:5" x14ac:dyDescent="0.2">
      <c r="A91" s="263">
        <v>6</v>
      </c>
      <c r="B91" s="182" t="s">
        <v>93</v>
      </c>
      <c r="C91" s="182" t="s">
        <v>60</v>
      </c>
      <c r="D91" s="184" t="s">
        <v>51</v>
      </c>
      <c r="E91" s="237"/>
    </row>
    <row r="92" spans="1:5" x14ac:dyDescent="0.2">
      <c r="A92" s="261" t="s">
        <v>32</v>
      </c>
      <c r="B92" s="229" t="s">
        <v>94</v>
      </c>
      <c r="C92" s="230">
        <v>0.05</v>
      </c>
      <c r="D92" s="180">
        <f>C92*D106</f>
        <v>558.82599260799964</v>
      </c>
      <c r="E92" s="88" t="s">
        <v>154</v>
      </c>
    </row>
    <row r="93" spans="1:5" x14ac:dyDescent="0.2">
      <c r="A93" s="261" t="s">
        <v>34</v>
      </c>
      <c r="B93" s="229" t="s">
        <v>95</v>
      </c>
      <c r="C93" s="230">
        <v>0.1</v>
      </c>
      <c r="D93" s="180">
        <f>C93*(D92+D106)</f>
        <v>1173.5345844767992</v>
      </c>
      <c r="E93" s="82" t="s">
        <v>282</v>
      </c>
    </row>
    <row r="94" spans="1:5" x14ac:dyDescent="0.2">
      <c r="A94" s="261" t="s">
        <v>37</v>
      </c>
      <c r="B94" s="229" t="s">
        <v>96</v>
      </c>
      <c r="C94" s="231">
        <f>SUM(C95:C97)</f>
        <v>5.6499999999999995E-2</v>
      </c>
      <c r="D94" s="180">
        <f>(D18+D49+D58+D84+D89+D92+D93)*(C95+C96+C97)/(1-(C95+C96+C97))</f>
        <v>773.0278158477272</v>
      </c>
      <c r="E94" s="88" t="s">
        <v>164</v>
      </c>
    </row>
    <row r="95" spans="1:5" x14ac:dyDescent="0.2">
      <c r="A95" s="261" t="s">
        <v>230</v>
      </c>
      <c r="B95" s="204" t="s">
        <v>235</v>
      </c>
      <c r="C95" s="231">
        <v>6.4999999999999997E-3</v>
      </c>
      <c r="D95" s="180">
        <f>C95*D108</f>
        <v>88.93240359310137</v>
      </c>
      <c r="E95" s="237"/>
    </row>
    <row r="96" spans="1:5" x14ac:dyDescent="0.2">
      <c r="A96" s="261" t="s">
        <v>231</v>
      </c>
      <c r="B96" s="204" t="s">
        <v>234</v>
      </c>
      <c r="C96" s="231">
        <v>0.03</v>
      </c>
      <c r="D96" s="180">
        <f>C96*D108</f>
        <v>410.45724735277554</v>
      </c>
      <c r="E96" s="237"/>
    </row>
    <row r="97" spans="1:5" x14ac:dyDescent="0.2">
      <c r="A97" s="261" t="s">
        <v>232</v>
      </c>
      <c r="B97" s="169" t="s">
        <v>233</v>
      </c>
      <c r="C97" s="232">
        <v>0.02</v>
      </c>
      <c r="D97" s="180">
        <f>C97*D108</f>
        <v>273.63816490185036</v>
      </c>
      <c r="E97" s="237"/>
    </row>
    <row r="98" spans="1:5" ht="13.5" thickBot="1" x14ac:dyDescent="0.25">
      <c r="A98" s="383" t="s">
        <v>53</v>
      </c>
      <c r="B98" s="384"/>
      <c r="C98" s="287">
        <f>SUM(C92:C94)</f>
        <v>0.20650000000000002</v>
      </c>
      <c r="D98" s="198">
        <f>SUM(D92:D94)</f>
        <v>2505.3883929325261</v>
      </c>
      <c r="E98" s="237"/>
    </row>
    <row r="99" spans="1:5" ht="13.5" thickBot="1" x14ac:dyDescent="0.25">
      <c r="A99" s="400" t="s">
        <v>97</v>
      </c>
      <c r="B99" s="378"/>
      <c r="C99" s="378"/>
      <c r="D99" s="379"/>
      <c r="E99" s="237"/>
    </row>
    <row r="100" spans="1:5" x14ac:dyDescent="0.2">
      <c r="A100" s="262"/>
      <c r="B100" s="367" t="s">
        <v>98</v>
      </c>
      <c r="C100" s="368"/>
      <c r="D100" s="184" t="s">
        <v>51</v>
      </c>
      <c r="E100" s="237"/>
    </row>
    <row r="101" spans="1:5" x14ac:dyDescent="0.2">
      <c r="A101" s="169" t="s">
        <v>32</v>
      </c>
      <c r="B101" s="369" t="s">
        <v>49</v>
      </c>
      <c r="C101" s="370"/>
      <c r="D101" s="180">
        <f>D18</f>
        <v>5324.2</v>
      </c>
      <c r="E101" s="237"/>
    </row>
    <row r="102" spans="1:5" x14ac:dyDescent="0.2">
      <c r="A102" s="169" t="s">
        <v>34</v>
      </c>
      <c r="B102" s="369" t="s">
        <v>99</v>
      </c>
      <c r="C102" s="370"/>
      <c r="D102" s="180">
        <f>D49</f>
        <v>4060.3730721599995</v>
      </c>
      <c r="E102" s="237"/>
    </row>
    <row r="103" spans="1:5" x14ac:dyDescent="0.2">
      <c r="A103" s="169" t="s">
        <v>37</v>
      </c>
      <c r="B103" s="369" t="s">
        <v>100</v>
      </c>
      <c r="C103" s="370"/>
      <c r="D103" s="180">
        <f>D58</f>
        <v>372.65406849999999</v>
      </c>
      <c r="E103" s="237"/>
    </row>
    <row r="104" spans="1:5" x14ac:dyDescent="0.2">
      <c r="A104" s="169" t="s">
        <v>52</v>
      </c>
      <c r="B104" s="369" t="s">
        <v>101</v>
      </c>
      <c r="C104" s="370"/>
      <c r="D104" s="180">
        <f>D84</f>
        <v>861.41271149999329</v>
      </c>
      <c r="E104" s="237"/>
    </row>
    <row r="105" spans="1:5" x14ac:dyDescent="0.2">
      <c r="A105" s="169" t="s">
        <v>39</v>
      </c>
      <c r="B105" s="369" t="s">
        <v>102</v>
      </c>
      <c r="C105" s="370"/>
      <c r="D105" s="180">
        <f>D89</f>
        <v>557.88</v>
      </c>
      <c r="E105" s="237"/>
    </row>
    <row r="106" spans="1:5" x14ac:dyDescent="0.2">
      <c r="A106" s="179" t="s">
        <v>40</v>
      </c>
      <c r="B106" s="381" t="s">
        <v>103</v>
      </c>
      <c r="C106" s="382"/>
      <c r="D106" s="181">
        <f>SUM(D101:D105)</f>
        <v>11176.519852159992</v>
      </c>
      <c r="E106" s="88" t="s">
        <v>169</v>
      </c>
    </row>
    <row r="107" spans="1:5" x14ac:dyDescent="0.2">
      <c r="A107" s="169" t="s">
        <v>41</v>
      </c>
      <c r="B107" s="369" t="s">
        <v>104</v>
      </c>
      <c r="C107" s="370"/>
      <c r="D107" s="180">
        <f>D98</f>
        <v>2505.3883929325261</v>
      </c>
      <c r="E107" s="237"/>
    </row>
    <row r="108" spans="1:5" ht="13.5" thickBot="1" x14ac:dyDescent="0.25">
      <c r="A108" s="371" t="s">
        <v>105</v>
      </c>
      <c r="B108" s="372"/>
      <c r="C108" s="373"/>
      <c r="D108" s="188">
        <f>SUM(D106+D107)</f>
        <v>13681.908245092518</v>
      </c>
      <c r="E108" s="88" t="s">
        <v>170</v>
      </c>
    </row>
    <row r="109" spans="1:5" x14ac:dyDescent="0.2">
      <c r="A109" s="265"/>
      <c r="B109" s="260"/>
      <c r="C109" s="79" t="s">
        <v>109</v>
      </c>
      <c r="D109" s="234">
        <v>2</v>
      </c>
      <c r="E109" s="237"/>
    </row>
    <row r="110" spans="1:5" x14ac:dyDescent="0.2">
      <c r="A110" s="235"/>
      <c r="B110" s="259"/>
      <c r="C110" s="76" t="s">
        <v>106</v>
      </c>
      <c r="D110" s="203">
        <f>D109*D108</f>
        <v>27363.816490185036</v>
      </c>
      <c r="E110" s="88" t="s">
        <v>172</v>
      </c>
    </row>
    <row r="111" spans="1:5" x14ac:dyDescent="0.2">
      <c r="A111" s="235"/>
      <c r="B111" s="259"/>
      <c r="C111" s="252" t="s">
        <v>108</v>
      </c>
      <c r="D111" s="236">
        <v>12</v>
      </c>
      <c r="E111" s="237"/>
    </row>
    <row r="112" spans="1:5" ht="13.5" thickBot="1" x14ac:dyDescent="0.25">
      <c r="A112" s="235"/>
      <c r="B112" s="259"/>
      <c r="C112" s="298" t="s">
        <v>107</v>
      </c>
      <c r="D112" s="257">
        <f>D111*D110</f>
        <v>328365.79788222042</v>
      </c>
      <c r="E112" s="88" t="s">
        <v>174</v>
      </c>
    </row>
    <row r="113" spans="4:4" x14ac:dyDescent="0.2">
      <c r="D113" s="258"/>
    </row>
  </sheetData>
  <mergeCells count="69">
    <mergeCell ref="B107:C107"/>
    <mergeCell ref="A108:C108"/>
    <mergeCell ref="B101:C101"/>
    <mergeCell ref="B102:C102"/>
    <mergeCell ref="B103:C103"/>
    <mergeCell ref="B104:C104"/>
    <mergeCell ref="B105:C105"/>
    <mergeCell ref="B106:C106"/>
    <mergeCell ref="B100:C100"/>
    <mergeCell ref="B81:C81"/>
    <mergeCell ref="B82:C82"/>
    <mergeCell ref="B83:C83"/>
    <mergeCell ref="A84:C84"/>
    <mergeCell ref="A85:D85"/>
    <mergeCell ref="B86:C86"/>
    <mergeCell ref="B87:C87"/>
    <mergeCell ref="A89:C89"/>
    <mergeCell ref="A90:D90"/>
    <mergeCell ref="A98:B98"/>
    <mergeCell ref="A99:D99"/>
    <mergeCell ref="B88:C88"/>
    <mergeCell ref="A80:D80"/>
    <mergeCell ref="B61:C61"/>
    <mergeCell ref="B63:C63"/>
    <mergeCell ref="B64:C64"/>
    <mergeCell ref="A65:C65"/>
    <mergeCell ref="A66:D66"/>
    <mergeCell ref="A67:D67"/>
    <mergeCell ref="A75:B75"/>
    <mergeCell ref="A76:D76"/>
    <mergeCell ref="B77:C77"/>
    <mergeCell ref="B78:C78"/>
    <mergeCell ref="A79:C79"/>
    <mergeCell ref="B60:C60"/>
    <mergeCell ref="B39:C39"/>
    <mergeCell ref="A43:C43"/>
    <mergeCell ref="A44:D44"/>
    <mergeCell ref="B45:C45"/>
    <mergeCell ref="B46:C46"/>
    <mergeCell ref="B47:C47"/>
    <mergeCell ref="B48:C48"/>
    <mergeCell ref="A49:C49"/>
    <mergeCell ref="A50:D50"/>
    <mergeCell ref="A58:B58"/>
    <mergeCell ref="A59:D59"/>
    <mergeCell ref="A38:D38"/>
    <mergeCell ref="B13:C13"/>
    <mergeCell ref="A14:D14"/>
    <mergeCell ref="B15:C15"/>
    <mergeCell ref="B16:C16"/>
    <mergeCell ref="B17:C17"/>
    <mergeCell ref="A18:C18"/>
    <mergeCell ref="A19:D19"/>
    <mergeCell ref="A20:D20"/>
    <mergeCell ref="A26:C26"/>
    <mergeCell ref="A27:D27"/>
    <mergeCell ref="A37:B37"/>
    <mergeCell ref="B12:C12"/>
    <mergeCell ref="A1:D1"/>
    <mergeCell ref="A2:D2"/>
    <mergeCell ref="B3:C3"/>
    <mergeCell ref="B4:C4"/>
    <mergeCell ref="B5:C5"/>
    <mergeCell ref="B6:C6"/>
    <mergeCell ref="A7:D7"/>
    <mergeCell ref="B8:C8"/>
    <mergeCell ref="B9:C9"/>
    <mergeCell ref="A10:D10"/>
    <mergeCell ref="B11:C11"/>
  </mergeCells>
  <pageMargins left="0.25" right="0.25" top="0.75" bottom="0.75" header="0.3" footer="0.3"/>
  <pageSetup paperSize="9" scale="5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4483F-212F-4582-8F50-F3D204C25DF1}">
  <sheetPr>
    <pageSetUpPr fitToPage="1"/>
  </sheetPr>
  <dimension ref="A1:E111"/>
  <sheetViews>
    <sheetView workbookViewId="0">
      <selection sqref="A1:D1"/>
    </sheetView>
  </sheetViews>
  <sheetFormatPr defaultRowHeight="12.75" x14ac:dyDescent="0.2"/>
  <cols>
    <col min="1" max="1" width="9.140625" style="68"/>
    <col min="2" max="2" width="71.5703125" style="68" customWidth="1"/>
    <col min="3" max="3" width="29.140625" style="68" customWidth="1"/>
    <col min="4" max="4" width="35" style="68" customWidth="1"/>
    <col min="5" max="5" width="120.42578125" style="68" bestFit="1" customWidth="1"/>
    <col min="6" max="16384" width="9.140625" style="68"/>
  </cols>
  <sheetData>
    <row r="1" spans="1:5" ht="13.5" thickBot="1" x14ac:dyDescent="0.25">
      <c r="A1" s="473" t="s">
        <v>30</v>
      </c>
      <c r="B1" s="473"/>
      <c r="C1" s="473"/>
      <c r="D1" s="474"/>
      <c r="E1" s="266" t="s">
        <v>176</v>
      </c>
    </row>
    <row r="2" spans="1:5" ht="13.5" thickBot="1" x14ac:dyDescent="0.25">
      <c r="A2" s="493" t="s">
        <v>31</v>
      </c>
      <c r="B2" s="493"/>
      <c r="C2" s="493"/>
      <c r="D2" s="493"/>
      <c r="E2" s="85" t="s">
        <v>134</v>
      </c>
    </row>
    <row r="3" spans="1:5" x14ac:dyDescent="0.2">
      <c r="A3" s="98" t="s">
        <v>32</v>
      </c>
      <c r="B3" s="494" t="s">
        <v>33</v>
      </c>
      <c r="C3" s="494"/>
      <c r="D3" s="99"/>
      <c r="E3" s="81" t="s">
        <v>135</v>
      </c>
    </row>
    <row r="4" spans="1:5" x14ac:dyDescent="0.2">
      <c r="A4" s="90" t="s">
        <v>34</v>
      </c>
      <c r="B4" s="495" t="s">
        <v>35</v>
      </c>
      <c r="C4" s="495"/>
      <c r="D4" s="100" t="s">
        <v>36</v>
      </c>
      <c r="E4" s="81" t="s">
        <v>136</v>
      </c>
    </row>
    <row r="5" spans="1:5" x14ac:dyDescent="0.2">
      <c r="A5" s="96" t="s">
        <v>37</v>
      </c>
      <c r="B5" s="496" t="s">
        <v>38</v>
      </c>
      <c r="C5" s="496"/>
      <c r="D5" s="100" t="s">
        <v>261</v>
      </c>
      <c r="E5" s="81" t="s">
        <v>163</v>
      </c>
    </row>
    <row r="6" spans="1:5" ht="13.5" thickBot="1" x14ac:dyDescent="0.25">
      <c r="A6" s="101" t="s">
        <v>52</v>
      </c>
      <c r="B6" s="492" t="s">
        <v>43</v>
      </c>
      <c r="C6" s="492"/>
      <c r="D6" s="102" t="s">
        <v>44</v>
      </c>
      <c r="E6" s="81" t="s">
        <v>153</v>
      </c>
    </row>
    <row r="7" spans="1:5" ht="13.5" thickBot="1" x14ac:dyDescent="0.25">
      <c r="A7" s="478" t="s">
        <v>45</v>
      </c>
      <c r="B7" s="478"/>
      <c r="C7" s="478"/>
      <c r="D7" s="478"/>
      <c r="E7" s="84" t="s">
        <v>155</v>
      </c>
    </row>
    <row r="8" spans="1:5" x14ac:dyDescent="0.2">
      <c r="A8" s="90" t="s">
        <v>32</v>
      </c>
      <c r="B8" s="440" t="s">
        <v>46</v>
      </c>
      <c r="C8" s="441"/>
      <c r="D8" s="253" t="s">
        <v>255</v>
      </c>
      <c r="E8" s="85" t="s">
        <v>171</v>
      </c>
    </row>
    <row r="9" spans="1:5" ht="13.5" thickBot="1" x14ac:dyDescent="0.25">
      <c r="A9" s="101" t="s">
        <v>34</v>
      </c>
      <c r="B9" s="442" t="s">
        <v>118</v>
      </c>
      <c r="C9" s="443"/>
      <c r="D9" s="104" t="s">
        <v>125</v>
      </c>
      <c r="E9" s="87" t="s">
        <v>173</v>
      </c>
    </row>
    <row r="10" spans="1:5" ht="13.5" thickBot="1" x14ac:dyDescent="0.25">
      <c r="A10" s="478" t="s">
        <v>47</v>
      </c>
      <c r="B10" s="478"/>
      <c r="C10" s="478"/>
      <c r="D10" s="478"/>
      <c r="E10" s="84" t="s">
        <v>175</v>
      </c>
    </row>
    <row r="11" spans="1:5" x14ac:dyDescent="0.2">
      <c r="A11" s="90">
        <v>1</v>
      </c>
      <c r="B11" s="498" t="s">
        <v>319</v>
      </c>
      <c r="C11" s="499"/>
      <c r="D11" s="322">
        <v>3862.88</v>
      </c>
      <c r="E11" s="81" t="s">
        <v>223</v>
      </c>
    </row>
    <row r="12" spans="1:5" x14ac:dyDescent="0.2">
      <c r="A12" s="96">
        <v>2</v>
      </c>
      <c r="B12" s="496" t="s">
        <v>128</v>
      </c>
      <c r="C12" s="496"/>
      <c r="D12" s="253" t="s">
        <v>255</v>
      </c>
      <c r="E12" s="81" t="s">
        <v>283</v>
      </c>
    </row>
    <row r="13" spans="1:5" ht="13.5" thickBot="1" x14ac:dyDescent="0.25">
      <c r="A13" s="96">
        <v>3</v>
      </c>
      <c r="B13" s="496" t="s">
        <v>48</v>
      </c>
      <c r="C13" s="496"/>
      <c r="D13" s="105">
        <v>1621</v>
      </c>
      <c r="E13" s="77"/>
    </row>
    <row r="14" spans="1:5" ht="13.5" thickBot="1" x14ac:dyDescent="0.25">
      <c r="A14" s="478" t="s">
        <v>292</v>
      </c>
      <c r="B14" s="478"/>
      <c r="C14" s="478"/>
      <c r="D14" s="478"/>
      <c r="E14" s="77"/>
    </row>
    <row r="15" spans="1:5" x14ac:dyDescent="0.2">
      <c r="A15" s="106">
        <v>1</v>
      </c>
      <c r="B15" s="497" t="s">
        <v>50</v>
      </c>
      <c r="C15" s="497"/>
      <c r="D15" s="107" t="s">
        <v>51</v>
      </c>
      <c r="E15" s="77"/>
    </row>
    <row r="16" spans="1:5" x14ac:dyDescent="0.2">
      <c r="A16" s="90" t="s">
        <v>32</v>
      </c>
      <c r="B16" s="446" t="s">
        <v>244</v>
      </c>
      <c r="C16" s="447"/>
      <c r="D16" s="108">
        <v>3862.88</v>
      </c>
      <c r="E16" s="317"/>
    </row>
    <row r="17" spans="1:5" x14ac:dyDescent="0.2">
      <c r="A17" s="90" t="s">
        <v>34</v>
      </c>
      <c r="B17" s="446" t="s">
        <v>299</v>
      </c>
      <c r="C17" s="447"/>
      <c r="D17" s="299">
        <f>D13*20%</f>
        <v>324.20000000000005</v>
      </c>
      <c r="E17" s="300" t="s">
        <v>222</v>
      </c>
    </row>
    <row r="18" spans="1:5" ht="13.5" thickBot="1" x14ac:dyDescent="0.25">
      <c r="A18" s="497" t="s">
        <v>53</v>
      </c>
      <c r="B18" s="497"/>
      <c r="C18" s="497"/>
      <c r="D18" s="109">
        <f>SUM(D16:D17)</f>
        <v>4187.08</v>
      </c>
      <c r="E18" s="77"/>
    </row>
    <row r="19" spans="1:5" ht="13.5" thickBot="1" x14ac:dyDescent="0.25">
      <c r="A19" s="478" t="s">
        <v>160</v>
      </c>
      <c r="B19" s="478"/>
      <c r="C19" s="478"/>
      <c r="D19" s="478"/>
      <c r="E19" s="77"/>
    </row>
    <row r="20" spans="1:5" ht="13.5" thickBot="1" x14ac:dyDescent="0.25">
      <c r="A20" s="479" t="s">
        <v>161</v>
      </c>
      <c r="B20" s="479"/>
      <c r="C20" s="479"/>
      <c r="D20" s="480"/>
      <c r="E20" s="77"/>
    </row>
    <row r="21" spans="1:5" x14ac:dyDescent="0.2">
      <c r="A21" s="89" t="s">
        <v>54</v>
      </c>
      <c r="B21" s="89" t="s">
        <v>55</v>
      </c>
      <c r="C21" s="97" t="s">
        <v>60</v>
      </c>
      <c r="D21" s="110" t="s">
        <v>51</v>
      </c>
      <c r="E21" s="77"/>
    </row>
    <row r="22" spans="1:5" x14ac:dyDescent="0.2">
      <c r="A22" s="111" t="s">
        <v>32</v>
      </c>
      <c r="B22" s="111" t="s">
        <v>56</v>
      </c>
      <c r="C22" s="112">
        <v>8.3299999999999999E-2</v>
      </c>
      <c r="D22" s="113">
        <f>C22*D18</f>
        <v>348.78376399999996</v>
      </c>
      <c r="E22" s="77"/>
    </row>
    <row r="23" spans="1:5" x14ac:dyDescent="0.2">
      <c r="A23" s="111" t="s">
        <v>34</v>
      </c>
      <c r="B23" s="111" t="s">
        <v>57</v>
      </c>
      <c r="C23" s="112">
        <v>2.7799999999999998E-2</v>
      </c>
      <c r="D23" s="113">
        <f>SUM(D18*C23)</f>
        <v>116.40082399999999</v>
      </c>
      <c r="E23" s="77"/>
    </row>
    <row r="24" spans="1:5" x14ac:dyDescent="0.2">
      <c r="A24" s="277" t="s">
        <v>37</v>
      </c>
      <c r="B24" s="277" t="s">
        <v>111</v>
      </c>
      <c r="C24" s="112">
        <f>SUM(C22+C23)</f>
        <v>0.1111</v>
      </c>
      <c r="D24" s="114">
        <f>SUM(D22:D23)</f>
        <v>465.18458799999996</v>
      </c>
      <c r="E24" s="77"/>
    </row>
    <row r="25" spans="1:5" x14ac:dyDescent="0.2">
      <c r="A25" s="111" t="s">
        <v>52</v>
      </c>
      <c r="B25" s="111" t="s">
        <v>110</v>
      </c>
      <c r="C25" s="115">
        <f>SUM(C29:C36)</f>
        <v>0.36800000000000005</v>
      </c>
      <c r="D25" s="113">
        <f>SUM(D24*C25)</f>
        <v>171.187928384</v>
      </c>
      <c r="E25" s="77"/>
    </row>
    <row r="26" spans="1:5" ht="13.5" thickBot="1" x14ac:dyDescent="0.25">
      <c r="A26" s="481" t="s">
        <v>53</v>
      </c>
      <c r="B26" s="482"/>
      <c r="C26" s="483"/>
      <c r="D26" s="117">
        <f>SUM(D24+D25)</f>
        <v>636.37251638399994</v>
      </c>
      <c r="E26" s="77"/>
    </row>
    <row r="27" spans="1:5" ht="13.5" thickBot="1" x14ac:dyDescent="0.25">
      <c r="A27" s="484" t="s">
        <v>286</v>
      </c>
      <c r="B27" s="484"/>
      <c r="C27" s="484"/>
      <c r="D27" s="485"/>
      <c r="E27" s="83"/>
    </row>
    <row r="28" spans="1:5" x14ac:dyDescent="0.2">
      <c r="A28" s="97" t="s">
        <v>58</v>
      </c>
      <c r="B28" s="97" t="s">
        <v>59</v>
      </c>
      <c r="C28" s="97" t="s">
        <v>60</v>
      </c>
      <c r="D28" s="118" t="s">
        <v>51</v>
      </c>
      <c r="E28" s="77"/>
    </row>
    <row r="29" spans="1:5" x14ac:dyDescent="0.2">
      <c r="A29" s="119" t="s">
        <v>32</v>
      </c>
      <c r="B29" s="119" t="s">
        <v>61</v>
      </c>
      <c r="C29" s="115">
        <v>0.2</v>
      </c>
      <c r="D29" s="108">
        <f>D18*C29</f>
        <v>837.41600000000005</v>
      </c>
      <c r="E29" s="77"/>
    </row>
    <row r="30" spans="1:5" x14ac:dyDescent="0.2">
      <c r="A30" s="119" t="s">
        <v>34</v>
      </c>
      <c r="B30" s="119" t="s">
        <v>62</v>
      </c>
      <c r="C30" s="115">
        <v>2.5000000000000001E-2</v>
      </c>
      <c r="D30" s="108">
        <f>D18*C30</f>
        <v>104.67700000000001</v>
      </c>
      <c r="E30" s="77"/>
    </row>
    <row r="31" spans="1:5" x14ac:dyDescent="0.2">
      <c r="A31" s="119" t="s">
        <v>37</v>
      </c>
      <c r="B31" s="120" t="s">
        <v>127</v>
      </c>
      <c r="C31" s="121">
        <v>0.03</v>
      </c>
      <c r="D31" s="108">
        <f>D18*C31</f>
        <v>125.61239999999999</v>
      </c>
      <c r="E31" s="77"/>
    </row>
    <row r="32" spans="1:5" x14ac:dyDescent="0.2">
      <c r="A32" s="119" t="s">
        <v>52</v>
      </c>
      <c r="B32" s="119" t="s">
        <v>63</v>
      </c>
      <c r="C32" s="115">
        <v>1.4999999999999999E-2</v>
      </c>
      <c r="D32" s="108">
        <f>D18*C32</f>
        <v>62.806199999999997</v>
      </c>
      <c r="E32" s="77"/>
    </row>
    <row r="33" spans="1:5" x14ac:dyDescent="0.2">
      <c r="A33" s="119" t="s">
        <v>39</v>
      </c>
      <c r="B33" s="119" t="s">
        <v>64</v>
      </c>
      <c r="C33" s="115">
        <v>0.01</v>
      </c>
      <c r="D33" s="108">
        <f>D18*C33</f>
        <v>41.870800000000003</v>
      </c>
      <c r="E33" s="77"/>
    </row>
    <row r="34" spans="1:5" x14ac:dyDescent="0.2">
      <c r="A34" s="119" t="s">
        <v>40</v>
      </c>
      <c r="B34" s="119" t="s">
        <v>65</v>
      </c>
      <c r="C34" s="115">
        <v>6.0000000000000001E-3</v>
      </c>
      <c r="D34" s="108">
        <f>D18*C34</f>
        <v>25.122479999999999</v>
      </c>
      <c r="E34" s="77"/>
    </row>
    <row r="35" spans="1:5" x14ac:dyDescent="0.2">
      <c r="A35" s="119" t="s">
        <v>41</v>
      </c>
      <c r="B35" s="119" t="s">
        <v>66</v>
      </c>
      <c r="C35" s="115">
        <v>2E-3</v>
      </c>
      <c r="D35" s="108">
        <f>D18*C35</f>
        <v>8.3741599999999998</v>
      </c>
      <c r="E35" s="77"/>
    </row>
    <row r="36" spans="1:5" x14ac:dyDescent="0.2">
      <c r="A36" s="119" t="s">
        <v>42</v>
      </c>
      <c r="B36" s="119" t="s">
        <v>67</v>
      </c>
      <c r="C36" s="115">
        <v>0.08</v>
      </c>
      <c r="D36" s="108">
        <f>D18*C36</f>
        <v>334.96640000000002</v>
      </c>
      <c r="E36" s="77"/>
    </row>
    <row r="37" spans="1:5" ht="13.5" thickBot="1" x14ac:dyDescent="0.25">
      <c r="A37" s="486" t="s">
        <v>53</v>
      </c>
      <c r="B37" s="487"/>
      <c r="C37" s="286">
        <f>SUM(C29:C36)</f>
        <v>0.36800000000000005</v>
      </c>
      <c r="D37" s="124">
        <f>SUM(D29:D36)</f>
        <v>1540.8454400000001</v>
      </c>
      <c r="E37" s="77"/>
    </row>
    <row r="38" spans="1:5" ht="13.5" thickBot="1" x14ac:dyDescent="0.25">
      <c r="A38" s="488" t="s">
        <v>287</v>
      </c>
      <c r="B38" s="488"/>
      <c r="C38" s="488"/>
      <c r="D38" s="489"/>
      <c r="E38" s="256"/>
    </row>
    <row r="39" spans="1:5" x14ac:dyDescent="0.2">
      <c r="A39" s="125" t="s">
        <v>68</v>
      </c>
      <c r="B39" s="490" t="s">
        <v>69</v>
      </c>
      <c r="C39" s="490"/>
      <c r="D39" s="126" t="s">
        <v>51</v>
      </c>
      <c r="E39" s="77"/>
    </row>
    <row r="40" spans="1:5" x14ac:dyDescent="0.2">
      <c r="A40" s="90" t="s">
        <v>32</v>
      </c>
      <c r="B40" s="127" t="s">
        <v>257</v>
      </c>
      <c r="C40" s="130">
        <v>166.57</v>
      </c>
      <c r="D40" s="129">
        <f>C40-7.61</f>
        <v>158.95999999999998</v>
      </c>
      <c r="E40" s="82" t="s">
        <v>256</v>
      </c>
    </row>
    <row r="41" spans="1:5" x14ac:dyDescent="0.2">
      <c r="A41" s="306" t="s">
        <v>34</v>
      </c>
      <c r="B41" s="306" t="s">
        <v>258</v>
      </c>
      <c r="C41" s="268">
        <v>0.1</v>
      </c>
      <c r="D41" s="129">
        <f>D16*10%</f>
        <v>386.28800000000001</v>
      </c>
      <c r="E41" s="82" t="s">
        <v>228</v>
      </c>
    </row>
    <row r="42" spans="1:5" ht="13.5" thickBot="1" x14ac:dyDescent="0.25">
      <c r="A42" s="469" t="s">
        <v>53</v>
      </c>
      <c r="B42" s="469"/>
      <c r="C42" s="469"/>
      <c r="D42" s="133">
        <f>SUM(D40:D41)</f>
        <v>545.24800000000005</v>
      </c>
      <c r="E42" s="77"/>
    </row>
    <row r="43" spans="1:5" ht="13.5" thickBot="1" x14ac:dyDescent="0.25">
      <c r="A43" s="454" t="s">
        <v>159</v>
      </c>
      <c r="B43" s="452"/>
      <c r="C43" s="452"/>
      <c r="D43" s="453"/>
      <c r="E43" s="269"/>
    </row>
    <row r="44" spans="1:5" x14ac:dyDescent="0.2">
      <c r="A44" s="89">
        <v>2</v>
      </c>
      <c r="B44" s="491" t="s">
        <v>70</v>
      </c>
      <c r="C44" s="491"/>
      <c r="D44" s="110" t="s">
        <v>51</v>
      </c>
      <c r="E44" s="77"/>
    </row>
    <row r="45" spans="1:5" x14ac:dyDescent="0.2">
      <c r="A45" s="90" t="s">
        <v>54</v>
      </c>
      <c r="B45" s="468" t="s">
        <v>71</v>
      </c>
      <c r="C45" s="468"/>
      <c r="D45" s="108">
        <f>D26</f>
        <v>636.37251638399994</v>
      </c>
      <c r="E45" s="77"/>
    </row>
    <row r="46" spans="1:5" x14ac:dyDescent="0.2">
      <c r="A46" s="90" t="s">
        <v>58</v>
      </c>
      <c r="B46" s="468" t="s">
        <v>59</v>
      </c>
      <c r="C46" s="468"/>
      <c r="D46" s="108">
        <f>D37</f>
        <v>1540.8454400000001</v>
      </c>
      <c r="E46" s="77"/>
    </row>
    <row r="47" spans="1:5" x14ac:dyDescent="0.2">
      <c r="A47" s="90" t="s">
        <v>68</v>
      </c>
      <c r="B47" s="468" t="s">
        <v>69</v>
      </c>
      <c r="C47" s="468"/>
      <c r="D47" s="108">
        <f>D42</f>
        <v>545.24800000000005</v>
      </c>
      <c r="E47" s="77"/>
    </row>
    <row r="48" spans="1:5" ht="13.5" thickBot="1" x14ac:dyDescent="0.25">
      <c r="A48" s="469" t="s">
        <v>53</v>
      </c>
      <c r="B48" s="469"/>
      <c r="C48" s="469"/>
      <c r="D48" s="124">
        <f>SUM(D45:D47)</f>
        <v>2722.465956384</v>
      </c>
      <c r="E48" s="77"/>
    </row>
    <row r="49" spans="1:5" ht="13.5" thickBot="1" x14ac:dyDescent="0.25">
      <c r="A49" s="470" t="s">
        <v>288</v>
      </c>
      <c r="B49" s="471"/>
      <c r="C49" s="471"/>
      <c r="D49" s="471"/>
      <c r="E49" s="83"/>
    </row>
    <row r="50" spans="1:5" s="69" customFormat="1" x14ac:dyDescent="0.2">
      <c r="A50" s="134">
        <v>3</v>
      </c>
      <c r="B50" s="89" t="s">
        <v>72</v>
      </c>
      <c r="C50" s="97" t="s">
        <v>60</v>
      </c>
      <c r="D50" s="110" t="s">
        <v>51</v>
      </c>
      <c r="E50" s="77"/>
    </row>
    <row r="51" spans="1:5" x14ac:dyDescent="0.2">
      <c r="A51" s="111" t="s">
        <v>32</v>
      </c>
      <c r="B51" s="111" t="s">
        <v>73</v>
      </c>
      <c r="C51" s="135">
        <v>4.1700000000000001E-3</v>
      </c>
      <c r="D51" s="136">
        <f>D18*C51</f>
        <v>17.460123599999999</v>
      </c>
      <c r="E51" s="82" t="s">
        <v>143</v>
      </c>
    </row>
    <row r="52" spans="1:5" x14ac:dyDescent="0.2">
      <c r="A52" s="111" t="s">
        <v>34</v>
      </c>
      <c r="B52" s="111" t="s">
        <v>74</v>
      </c>
      <c r="C52" s="137">
        <v>3.3399999999999999E-4</v>
      </c>
      <c r="D52" s="334">
        <f>D18*C52</f>
        <v>1.3984847199999999</v>
      </c>
      <c r="E52" s="82" t="s">
        <v>144</v>
      </c>
    </row>
    <row r="53" spans="1:5" x14ac:dyDescent="0.2">
      <c r="A53" s="138" t="s">
        <v>37</v>
      </c>
      <c r="B53" s="138" t="s">
        <v>75</v>
      </c>
      <c r="C53" s="139">
        <v>3.44E-2</v>
      </c>
      <c r="D53" s="140">
        <f>SUM(D18+D24)*C53</f>
        <v>160.03790182719999</v>
      </c>
      <c r="E53" s="82" t="s">
        <v>145</v>
      </c>
    </row>
    <row r="54" spans="1:5" x14ac:dyDescent="0.2">
      <c r="A54" s="111" t="s">
        <v>52</v>
      </c>
      <c r="B54" s="111" t="s">
        <v>76</v>
      </c>
      <c r="C54" s="141">
        <v>1.9400000000000001E-2</v>
      </c>
      <c r="D54" s="136">
        <f>D18*C54</f>
        <v>81.229352000000006</v>
      </c>
      <c r="E54" s="82" t="s">
        <v>284</v>
      </c>
    </row>
    <row r="55" spans="1:5" x14ac:dyDescent="0.2">
      <c r="A55" s="90" t="s">
        <v>39</v>
      </c>
      <c r="B55" s="90" t="s">
        <v>77</v>
      </c>
      <c r="C55" s="142">
        <v>7.1999999999999998E-3</v>
      </c>
      <c r="D55" s="143">
        <f>D18*C55</f>
        <v>30.146975999999999</v>
      </c>
      <c r="E55" s="82" t="s">
        <v>285</v>
      </c>
    </row>
    <row r="56" spans="1:5" x14ac:dyDescent="0.2">
      <c r="A56" s="138" t="s">
        <v>40</v>
      </c>
      <c r="B56" s="138" t="s">
        <v>78</v>
      </c>
      <c r="C56" s="139">
        <v>5.9999999999999995E-4</v>
      </c>
      <c r="D56" s="140">
        <f>(D18+D24)*C56</f>
        <v>2.7913587527999999</v>
      </c>
      <c r="E56" s="82" t="s">
        <v>162</v>
      </c>
    </row>
    <row r="57" spans="1:5" ht="13.5" thickBot="1" x14ac:dyDescent="0.25">
      <c r="A57" s="457" t="s">
        <v>53</v>
      </c>
      <c r="B57" s="466"/>
      <c r="C57" s="289">
        <f>SUM(C51:C56)</f>
        <v>6.610400000000001E-2</v>
      </c>
      <c r="D57" s="133">
        <f>SUM(D51:D56)</f>
        <v>293.06419690000001</v>
      </c>
      <c r="E57" s="77"/>
    </row>
    <row r="58" spans="1:5" ht="13.5" thickBot="1" x14ac:dyDescent="0.25">
      <c r="A58" s="472" t="s">
        <v>158</v>
      </c>
      <c r="B58" s="473"/>
      <c r="C58" s="473"/>
      <c r="D58" s="474"/>
      <c r="E58" s="77"/>
    </row>
    <row r="59" spans="1:5" x14ac:dyDescent="0.2">
      <c r="A59" s="144" t="s">
        <v>32</v>
      </c>
      <c r="B59" s="462" t="s">
        <v>112</v>
      </c>
      <c r="C59" s="463"/>
      <c r="D59" s="145">
        <f>D18</f>
        <v>4187.08</v>
      </c>
      <c r="E59" s="77"/>
    </row>
    <row r="60" spans="1:5" x14ac:dyDescent="0.2">
      <c r="A60" s="111" t="s">
        <v>34</v>
      </c>
      <c r="B60" s="464" t="s">
        <v>99</v>
      </c>
      <c r="C60" s="465"/>
      <c r="D60" s="113">
        <f>D48</f>
        <v>2722.465956384</v>
      </c>
      <c r="E60" s="77"/>
    </row>
    <row r="61" spans="1:5" x14ac:dyDescent="0.2">
      <c r="A61" s="138" t="s">
        <v>37</v>
      </c>
      <c r="B61" s="138" t="s">
        <v>113</v>
      </c>
      <c r="C61" s="146">
        <f>D59/12</f>
        <v>348.92333333333335</v>
      </c>
      <c r="D61" s="132">
        <f>C61*C37+C61</f>
        <v>477.32712000000004</v>
      </c>
      <c r="E61" s="77"/>
    </row>
    <row r="62" spans="1:5" x14ac:dyDescent="0.2">
      <c r="A62" s="111" t="s">
        <v>52</v>
      </c>
      <c r="B62" s="464" t="s">
        <v>100</v>
      </c>
      <c r="C62" s="465"/>
      <c r="D62" s="113">
        <f>D57</f>
        <v>293.06419690000001</v>
      </c>
      <c r="E62" s="77"/>
    </row>
    <row r="63" spans="1:5" x14ac:dyDescent="0.2">
      <c r="A63" s="111" t="s">
        <v>39</v>
      </c>
      <c r="B63" s="464" t="s">
        <v>114</v>
      </c>
      <c r="C63" s="465"/>
      <c r="D63" s="147">
        <v>0</v>
      </c>
      <c r="E63" s="77"/>
    </row>
    <row r="64" spans="1:5" ht="13.5" thickBot="1" x14ac:dyDescent="0.25">
      <c r="A64" s="475" t="s">
        <v>115</v>
      </c>
      <c r="B64" s="475"/>
      <c r="C64" s="475"/>
      <c r="D64" s="148">
        <f>SUM(D59:D63)</f>
        <v>7679.9372732839993</v>
      </c>
      <c r="E64" s="77"/>
    </row>
    <row r="65" spans="1:5" ht="13.5" thickBot="1" x14ac:dyDescent="0.25">
      <c r="A65" s="476" t="s">
        <v>79</v>
      </c>
      <c r="B65" s="471"/>
      <c r="C65" s="471"/>
      <c r="D65" s="477"/>
      <c r="E65" s="77"/>
    </row>
    <row r="66" spans="1:5" ht="13.5" thickBot="1" x14ac:dyDescent="0.25">
      <c r="A66" s="454" t="s">
        <v>80</v>
      </c>
      <c r="B66" s="452"/>
      <c r="C66" s="452"/>
      <c r="D66" s="453"/>
      <c r="E66" s="77"/>
    </row>
    <row r="67" spans="1:5" x14ac:dyDescent="0.2">
      <c r="A67" s="89" t="s">
        <v>81</v>
      </c>
      <c r="B67" s="89" t="s">
        <v>82</v>
      </c>
      <c r="C67" s="97" t="s">
        <v>60</v>
      </c>
      <c r="D67" s="110" t="s">
        <v>51</v>
      </c>
      <c r="E67" s="77"/>
    </row>
    <row r="68" spans="1:5" x14ac:dyDescent="0.2">
      <c r="A68" s="111" t="s">
        <v>32</v>
      </c>
      <c r="B68" s="90" t="s">
        <v>83</v>
      </c>
      <c r="C68" s="115">
        <v>8.3299999999999999E-2</v>
      </c>
      <c r="D68" s="113">
        <f>D64*C68</f>
        <v>639.73877486455717</v>
      </c>
      <c r="E68" s="82" t="s">
        <v>147</v>
      </c>
    </row>
    <row r="69" spans="1:5" x14ac:dyDescent="0.2">
      <c r="A69" s="111" t="s">
        <v>34</v>
      </c>
      <c r="B69" s="90" t="s">
        <v>116</v>
      </c>
      <c r="C69" s="149">
        <v>2.2200000000000002E-3</v>
      </c>
      <c r="D69" s="113">
        <f>D64*C69</f>
        <v>17.049460746690478</v>
      </c>
      <c r="E69" s="82" t="s">
        <v>148</v>
      </c>
    </row>
    <row r="70" spans="1:5" x14ac:dyDescent="0.2">
      <c r="A70" s="111" t="s">
        <v>37</v>
      </c>
      <c r="B70" s="90" t="s">
        <v>84</v>
      </c>
      <c r="C70" s="149">
        <v>2.0000000000000001E-4</v>
      </c>
      <c r="D70" s="113">
        <f>D64*C70</f>
        <v>1.5359874546568</v>
      </c>
      <c r="E70" s="82" t="s">
        <v>149</v>
      </c>
    </row>
    <row r="71" spans="1:5" x14ac:dyDescent="0.2">
      <c r="A71" s="111" t="s">
        <v>52</v>
      </c>
      <c r="B71" s="90" t="s">
        <v>85</v>
      </c>
      <c r="C71" s="149">
        <v>2.7999999999999998E-4</v>
      </c>
      <c r="D71" s="113">
        <f>D64*C71</f>
        <v>2.1503824365195197</v>
      </c>
      <c r="E71" s="82" t="s">
        <v>150</v>
      </c>
    </row>
    <row r="72" spans="1:5" x14ac:dyDescent="0.2">
      <c r="A72" s="111" t="s">
        <v>39</v>
      </c>
      <c r="B72" s="90" t="s">
        <v>117</v>
      </c>
      <c r="C72" s="149">
        <v>3.5999999999999999E-3</v>
      </c>
      <c r="D72" s="113">
        <f>D64*C72</f>
        <v>27.647774183822396</v>
      </c>
      <c r="E72" s="82" t="s">
        <v>151</v>
      </c>
    </row>
    <row r="73" spans="1:5" x14ac:dyDescent="0.2">
      <c r="A73" s="111" t="s">
        <v>40</v>
      </c>
      <c r="B73" s="90" t="s">
        <v>86</v>
      </c>
      <c r="C73" s="149">
        <v>3.8999999999999999E-4</v>
      </c>
      <c r="D73" s="113">
        <f>D64*C73</f>
        <v>2.9951755365807595</v>
      </c>
      <c r="E73" s="82" t="s">
        <v>152</v>
      </c>
    </row>
    <row r="74" spans="1:5" ht="13.5" thickBot="1" x14ac:dyDescent="0.25">
      <c r="A74" s="457" t="s">
        <v>53</v>
      </c>
      <c r="B74" s="458"/>
      <c r="C74" s="285">
        <f>SUM(C68:C73)</f>
        <v>8.9990000000000014E-2</v>
      </c>
      <c r="D74" s="133">
        <f>SUM(D68:D73)</f>
        <v>691.11755522282715</v>
      </c>
      <c r="E74" s="77"/>
    </row>
    <row r="75" spans="1:5" ht="13.5" thickBot="1" x14ac:dyDescent="0.25">
      <c r="A75" s="459" t="s">
        <v>156</v>
      </c>
      <c r="B75" s="460"/>
      <c r="C75" s="460"/>
      <c r="D75" s="461"/>
      <c r="E75" s="77"/>
    </row>
    <row r="76" spans="1:5" x14ac:dyDescent="0.2">
      <c r="A76" s="150" t="s">
        <v>87</v>
      </c>
      <c r="B76" s="462" t="s">
        <v>88</v>
      </c>
      <c r="C76" s="463"/>
      <c r="D76" s="126" t="s">
        <v>51</v>
      </c>
      <c r="E76" s="77"/>
    </row>
    <row r="77" spans="1:5" x14ac:dyDescent="0.2">
      <c r="A77" s="111" t="s">
        <v>32</v>
      </c>
      <c r="B77" s="464" t="s">
        <v>89</v>
      </c>
      <c r="C77" s="465"/>
      <c r="D77" s="113">
        <v>0</v>
      </c>
      <c r="E77" s="77"/>
    </row>
    <row r="78" spans="1:5" ht="13.5" thickBot="1" x14ac:dyDescent="0.25">
      <c r="A78" s="457" t="s">
        <v>53</v>
      </c>
      <c r="B78" s="458"/>
      <c r="C78" s="466"/>
      <c r="D78" s="148">
        <v>0</v>
      </c>
      <c r="E78" s="77"/>
    </row>
    <row r="79" spans="1:5" ht="13.5" thickBot="1" x14ac:dyDescent="0.25">
      <c r="A79" s="451" t="s">
        <v>157</v>
      </c>
      <c r="B79" s="452"/>
      <c r="C79" s="452"/>
      <c r="D79" s="453"/>
      <c r="E79" s="83"/>
    </row>
    <row r="80" spans="1:5" x14ac:dyDescent="0.2">
      <c r="A80" s="270">
        <v>4</v>
      </c>
      <c r="B80" s="455" t="s">
        <v>90</v>
      </c>
      <c r="C80" s="456"/>
      <c r="D80" s="110" t="s">
        <v>51</v>
      </c>
      <c r="E80" s="77"/>
    </row>
    <row r="81" spans="1:5" x14ac:dyDescent="0.2">
      <c r="A81" s="271" t="s">
        <v>81</v>
      </c>
      <c r="B81" s="435" t="s">
        <v>82</v>
      </c>
      <c r="C81" s="436"/>
      <c r="D81" s="151">
        <f>D74</f>
        <v>691.11755522282715</v>
      </c>
      <c r="E81" s="77"/>
    </row>
    <row r="82" spans="1:5" x14ac:dyDescent="0.2">
      <c r="A82" s="271" t="s">
        <v>87</v>
      </c>
      <c r="B82" s="435" t="s">
        <v>88</v>
      </c>
      <c r="C82" s="436"/>
      <c r="D82" s="113">
        <f>D78</f>
        <v>0</v>
      </c>
      <c r="E82" s="77"/>
    </row>
    <row r="83" spans="1:5" ht="13.5" thickBot="1" x14ac:dyDescent="0.25">
      <c r="A83" s="467" t="s">
        <v>53</v>
      </c>
      <c r="B83" s="458"/>
      <c r="C83" s="466"/>
      <c r="D83" s="133">
        <f>SUM(D81:D82)</f>
        <v>691.11755522282715</v>
      </c>
      <c r="E83" s="77"/>
    </row>
    <row r="84" spans="1:5" ht="13.5" thickBot="1" x14ac:dyDescent="0.25">
      <c r="A84" s="451" t="s">
        <v>91</v>
      </c>
      <c r="B84" s="452"/>
      <c r="C84" s="452"/>
      <c r="D84" s="453"/>
      <c r="E84" s="83"/>
    </row>
    <row r="85" spans="1:5" x14ac:dyDescent="0.2">
      <c r="A85" s="270">
        <v>5</v>
      </c>
      <c r="B85" s="455" t="s">
        <v>92</v>
      </c>
      <c r="C85" s="456"/>
      <c r="D85" s="110" t="s">
        <v>51</v>
      </c>
      <c r="E85" s="77"/>
    </row>
    <row r="86" spans="1:5" x14ac:dyDescent="0.2">
      <c r="A86" s="271" t="s">
        <v>32</v>
      </c>
      <c r="B86" s="446" t="s">
        <v>142</v>
      </c>
      <c r="C86" s="447"/>
      <c r="D86" s="108">
        <v>52.26</v>
      </c>
      <c r="E86" s="77"/>
    </row>
    <row r="87" spans="1:5" x14ac:dyDescent="0.2">
      <c r="A87" s="271" t="s">
        <v>34</v>
      </c>
      <c r="B87" s="446" t="s">
        <v>314</v>
      </c>
      <c r="C87" s="447"/>
      <c r="D87" s="364">
        <v>505.62</v>
      </c>
      <c r="E87" s="77"/>
    </row>
    <row r="88" spans="1:5" ht="13.5" thickBot="1" x14ac:dyDescent="0.25">
      <c r="A88" s="448" t="s">
        <v>53</v>
      </c>
      <c r="B88" s="449"/>
      <c r="C88" s="450"/>
      <c r="D88" s="124">
        <f>SUM(D86:D87)</f>
        <v>557.88</v>
      </c>
      <c r="E88" s="77"/>
    </row>
    <row r="89" spans="1:5" ht="13.5" thickBot="1" x14ac:dyDescent="0.25">
      <c r="A89" s="451" t="s">
        <v>290</v>
      </c>
      <c r="B89" s="452"/>
      <c r="C89" s="452"/>
      <c r="D89" s="453"/>
      <c r="E89" s="77"/>
    </row>
    <row r="90" spans="1:5" x14ac:dyDescent="0.2">
      <c r="A90" s="272">
        <v>6</v>
      </c>
      <c r="B90" s="89" t="s">
        <v>93</v>
      </c>
      <c r="C90" s="89" t="s">
        <v>60</v>
      </c>
      <c r="D90" s="110" t="s">
        <v>51</v>
      </c>
      <c r="E90" s="77"/>
    </row>
    <row r="91" spans="1:5" x14ac:dyDescent="0.2">
      <c r="A91" s="271" t="s">
        <v>32</v>
      </c>
      <c r="B91" s="92" t="s">
        <v>94</v>
      </c>
      <c r="C91" s="152">
        <v>0.05</v>
      </c>
      <c r="D91" s="108">
        <f>C91*D105</f>
        <v>422.58038542534132</v>
      </c>
      <c r="E91" s="82" t="s">
        <v>154</v>
      </c>
    </row>
    <row r="92" spans="1:5" x14ac:dyDescent="0.2">
      <c r="A92" s="271" t="s">
        <v>34</v>
      </c>
      <c r="B92" s="92" t="s">
        <v>95</v>
      </c>
      <c r="C92" s="152">
        <v>0.1</v>
      </c>
      <c r="D92" s="108">
        <f>C92*(D91+D105)</f>
        <v>887.41880939321675</v>
      </c>
      <c r="E92" s="82" t="s">
        <v>282</v>
      </c>
    </row>
    <row r="93" spans="1:5" x14ac:dyDescent="0.2">
      <c r="A93" s="271" t="s">
        <v>37</v>
      </c>
      <c r="B93" s="92" t="s">
        <v>96</v>
      </c>
      <c r="C93" s="153">
        <f>SUM(C94:C96)</f>
        <v>5.6499999999999995E-2</v>
      </c>
      <c r="D93" s="108">
        <f>(D18+D48+D57+D83+D88+D91+D92)*(C94+C95+C96)/(1-(C94+C95+C96))</f>
        <v>584.55833602319456</v>
      </c>
      <c r="E93" s="82" t="s">
        <v>164</v>
      </c>
    </row>
    <row r="94" spans="1:5" x14ac:dyDescent="0.2">
      <c r="A94" s="271" t="s">
        <v>230</v>
      </c>
      <c r="B94" s="93" t="s">
        <v>235</v>
      </c>
      <c r="C94" s="153">
        <v>6.4999999999999997E-3</v>
      </c>
      <c r="D94" s="108">
        <f>C94*D107</f>
        <v>67.250074055765751</v>
      </c>
      <c r="E94" s="77"/>
    </row>
    <row r="95" spans="1:5" x14ac:dyDescent="0.2">
      <c r="A95" s="271" t="s">
        <v>231</v>
      </c>
      <c r="B95" s="93" t="s">
        <v>234</v>
      </c>
      <c r="C95" s="153">
        <v>0.03</v>
      </c>
      <c r="D95" s="108">
        <f>C95*D107</f>
        <v>310.38495718045732</v>
      </c>
      <c r="E95" s="77"/>
    </row>
    <row r="96" spans="1:5" x14ac:dyDescent="0.2">
      <c r="A96" s="271" t="s">
        <v>232</v>
      </c>
      <c r="B96" s="90" t="s">
        <v>233</v>
      </c>
      <c r="C96" s="154">
        <v>0.02</v>
      </c>
      <c r="D96" s="108">
        <f>C96*D107</f>
        <v>206.92330478697158</v>
      </c>
      <c r="E96" s="77"/>
    </row>
    <row r="97" spans="1:5" ht="13.5" thickBot="1" x14ac:dyDescent="0.25">
      <c r="A97" s="448" t="s">
        <v>53</v>
      </c>
      <c r="B97" s="449"/>
      <c r="C97" s="303">
        <f>SUM(C91:C93)</f>
        <v>0.20650000000000002</v>
      </c>
      <c r="D97" s="124">
        <f>SUM(D91:D93)</f>
        <v>1894.5575308417524</v>
      </c>
      <c r="E97" s="77"/>
    </row>
    <row r="98" spans="1:5" ht="13.5" thickBot="1" x14ac:dyDescent="0.25">
      <c r="A98" s="454" t="s">
        <v>97</v>
      </c>
      <c r="B98" s="452"/>
      <c r="C98" s="452"/>
      <c r="D98" s="453"/>
      <c r="E98" s="77"/>
    </row>
    <row r="99" spans="1:5" x14ac:dyDescent="0.2">
      <c r="A99" s="273"/>
      <c r="B99" s="455" t="s">
        <v>98</v>
      </c>
      <c r="C99" s="456"/>
      <c r="D99" s="110" t="s">
        <v>51</v>
      </c>
      <c r="E99" s="77"/>
    </row>
    <row r="100" spans="1:5" x14ac:dyDescent="0.2">
      <c r="A100" s="90" t="s">
        <v>32</v>
      </c>
      <c r="B100" s="435" t="s">
        <v>49</v>
      </c>
      <c r="C100" s="436"/>
      <c r="D100" s="108">
        <f>D18</f>
        <v>4187.08</v>
      </c>
      <c r="E100" s="77"/>
    </row>
    <row r="101" spans="1:5" x14ac:dyDescent="0.2">
      <c r="A101" s="90" t="s">
        <v>34</v>
      </c>
      <c r="B101" s="435" t="s">
        <v>99</v>
      </c>
      <c r="C101" s="436"/>
      <c r="D101" s="108">
        <f>D48</f>
        <v>2722.465956384</v>
      </c>
      <c r="E101" s="77"/>
    </row>
    <row r="102" spans="1:5" x14ac:dyDescent="0.2">
      <c r="A102" s="90" t="s">
        <v>37</v>
      </c>
      <c r="B102" s="435" t="s">
        <v>100</v>
      </c>
      <c r="C102" s="436"/>
      <c r="D102" s="108">
        <f>D57</f>
        <v>293.06419690000001</v>
      </c>
      <c r="E102" s="77"/>
    </row>
    <row r="103" spans="1:5" x14ac:dyDescent="0.2">
      <c r="A103" s="90" t="s">
        <v>52</v>
      </c>
      <c r="B103" s="435" t="s">
        <v>101</v>
      </c>
      <c r="C103" s="436"/>
      <c r="D103" s="108">
        <f>D83</f>
        <v>691.11755522282715</v>
      </c>
      <c r="E103" s="77"/>
    </row>
    <row r="104" spans="1:5" x14ac:dyDescent="0.2">
      <c r="A104" s="90" t="s">
        <v>39</v>
      </c>
      <c r="B104" s="435" t="s">
        <v>102</v>
      </c>
      <c r="C104" s="436"/>
      <c r="D104" s="108">
        <f>D88</f>
        <v>557.88</v>
      </c>
      <c r="E104" s="77"/>
    </row>
    <row r="105" spans="1:5" x14ac:dyDescent="0.2">
      <c r="A105" s="91" t="s">
        <v>40</v>
      </c>
      <c r="B105" s="444" t="s">
        <v>103</v>
      </c>
      <c r="C105" s="445"/>
      <c r="D105" s="109">
        <f>SUM(D100:D104)</f>
        <v>8451.6077085068264</v>
      </c>
      <c r="E105" s="82" t="s">
        <v>169</v>
      </c>
    </row>
    <row r="106" spans="1:5" x14ac:dyDescent="0.2">
      <c r="A106" s="90" t="s">
        <v>41</v>
      </c>
      <c r="B106" s="435" t="s">
        <v>104</v>
      </c>
      <c r="C106" s="436"/>
      <c r="D106" s="108">
        <f>D97</f>
        <v>1894.5575308417524</v>
      </c>
      <c r="E106" s="77"/>
    </row>
    <row r="107" spans="1:5" ht="13.5" thickBot="1" x14ac:dyDescent="0.25">
      <c r="A107" s="437" t="s">
        <v>105</v>
      </c>
      <c r="B107" s="438"/>
      <c r="C107" s="439"/>
      <c r="D107" s="114">
        <f>SUM(D105+D106)</f>
        <v>10346.165239348578</v>
      </c>
      <c r="E107" s="82" t="s">
        <v>170</v>
      </c>
    </row>
    <row r="108" spans="1:5" x14ac:dyDescent="0.2">
      <c r="A108" s="274"/>
      <c r="B108" s="275"/>
      <c r="C108" s="266" t="s">
        <v>109</v>
      </c>
      <c r="D108" s="155">
        <v>1</v>
      </c>
      <c r="E108" s="77"/>
    </row>
    <row r="109" spans="1:5" x14ac:dyDescent="0.2">
      <c r="A109" s="156"/>
      <c r="B109" s="276"/>
      <c r="C109" s="81" t="s">
        <v>106</v>
      </c>
      <c r="D109" s="129">
        <f>D108*D107</f>
        <v>10346.165239348578</v>
      </c>
      <c r="E109" s="82" t="s">
        <v>217</v>
      </c>
    </row>
    <row r="110" spans="1:5" x14ac:dyDescent="0.2">
      <c r="A110" s="156"/>
      <c r="B110" s="276"/>
      <c r="C110" s="254" t="s">
        <v>108</v>
      </c>
      <c r="D110" s="157">
        <v>12</v>
      </c>
      <c r="E110" s="77"/>
    </row>
    <row r="111" spans="1:5" ht="13.5" thickBot="1" x14ac:dyDescent="0.25">
      <c r="A111" s="156"/>
      <c r="B111" s="276"/>
      <c r="C111" s="280" t="s">
        <v>107</v>
      </c>
      <c r="D111" s="279">
        <f>D110*D109</f>
        <v>124153.98287218294</v>
      </c>
      <c r="E111" s="82" t="s">
        <v>174</v>
      </c>
    </row>
  </sheetData>
  <mergeCells count="69">
    <mergeCell ref="B106:C106"/>
    <mergeCell ref="A107:C107"/>
    <mergeCell ref="B100:C100"/>
    <mergeCell ref="B101:C101"/>
    <mergeCell ref="B102:C102"/>
    <mergeCell ref="B103:C103"/>
    <mergeCell ref="B104:C104"/>
    <mergeCell ref="B105:C105"/>
    <mergeCell ref="B99:C99"/>
    <mergeCell ref="B80:C80"/>
    <mergeCell ref="B81:C81"/>
    <mergeCell ref="B82:C82"/>
    <mergeCell ref="A83:C83"/>
    <mergeCell ref="A84:D84"/>
    <mergeCell ref="B85:C85"/>
    <mergeCell ref="B86:C86"/>
    <mergeCell ref="A88:C88"/>
    <mergeCell ref="A89:D89"/>
    <mergeCell ref="A97:B97"/>
    <mergeCell ref="A98:D98"/>
    <mergeCell ref="B87:C87"/>
    <mergeCell ref="A79:D79"/>
    <mergeCell ref="B60:C60"/>
    <mergeCell ref="B62:C62"/>
    <mergeCell ref="B63:C63"/>
    <mergeCell ref="A64:C64"/>
    <mergeCell ref="A65:D65"/>
    <mergeCell ref="A66:D66"/>
    <mergeCell ref="A74:B74"/>
    <mergeCell ref="A75:D75"/>
    <mergeCell ref="B76:C76"/>
    <mergeCell ref="B77:C77"/>
    <mergeCell ref="A78:C78"/>
    <mergeCell ref="B59:C59"/>
    <mergeCell ref="B39:C39"/>
    <mergeCell ref="A42:C42"/>
    <mergeCell ref="A43:D43"/>
    <mergeCell ref="B44:C44"/>
    <mergeCell ref="B45:C45"/>
    <mergeCell ref="B46:C46"/>
    <mergeCell ref="B47:C47"/>
    <mergeCell ref="A48:C48"/>
    <mergeCell ref="A49:D49"/>
    <mergeCell ref="A57:B57"/>
    <mergeCell ref="A58:D58"/>
    <mergeCell ref="A38:D38"/>
    <mergeCell ref="B13:C13"/>
    <mergeCell ref="A14:D14"/>
    <mergeCell ref="B15:C15"/>
    <mergeCell ref="B16:C16"/>
    <mergeCell ref="B17:C17"/>
    <mergeCell ref="A18:C18"/>
    <mergeCell ref="A19:D19"/>
    <mergeCell ref="A20:D20"/>
    <mergeCell ref="A26:C26"/>
    <mergeCell ref="A27:D27"/>
    <mergeCell ref="A37:B37"/>
    <mergeCell ref="B12:C12"/>
    <mergeCell ref="A1:D1"/>
    <mergeCell ref="A2:D2"/>
    <mergeCell ref="B3:C3"/>
    <mergeCell ref="B4:C4"/>
    <mergeCell ref="B5:C5"/>
    <mergeCell ref="B6:C6"/>
    <mergeCell ref="A7:D7"/>
    <mergeCell ref="B8:C8"/>
    <mergeCell ref="B9:C9"/>
    <mergeCell ref="A10:D10"/>
    <mergeCell ref="B11:C11"/>
  </mergeCells>
  <pageMargins left="0.25" right="0.25"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24</vt:i4>
      </vt:variant>
    </vt:vector>
  </HeadingPairs>
  <TitlesOfParts>
    <vt:vector size="24" baseType="lpstr">
      <vt:lpstr>PSIQUIATRA</vt:lpstr>
      <vt:lpstr>CLÍNICO GERAL</vt:lpstr>
      <vt:lpstr>ENFERMEIRO RT</vt:lpstr>
      <vt:lpstr>ENFERMEIRO ASSISTENCIAL</vt:lpstr>
      <vt:lpstr>TÉCNICO DE ENFERMAGEM</vt:lpstr>
      <vt:lpstr>FARMACÊUTICO</vt:lpstr>
      <vt:lpstr>PSICÓLOGO</vt:lpstr>
      <vt:lpstr>ASSISTENTE SOCIAL</vt:lpstr>
      <vt:lpstr>NUTRICIONISTA</vt:lpstr>
      <vt:lpstr>EDUCADOR FÍSICO</vt:lpstr>
      <vt:lpstr>ARTETERAPEUTA</vt:lpstr>
      <vt:lpstr>TERAPEUTA OCUPACIONAL</vt:lpstr>
      <vt:lpstr>PSICOPEDAGOGO</vt:lpstr>
      <vt:lpstr>RECEPCIONISTA</vt:lpstr>
      <vt:lpstr>ASSISTENTE ADMINISTRATIVO</vt:lpstr>
      <vt:lpstr>VIGILANTE</vt:lpstr>
      <vt:lpstr>AUXILIAR DE SERVIÇOS GERAIS</vt:lpstr>
      <vt:lpstr>MOTORISTA</vt:lpstr>
      <vt:lpstr>UNIFORMES E EPIS</vt:lpstr>
      <vt:lpstr>LOCAÇÃO DE VEÍCULOS</vt:lpstr>
      <vt:lpstr>RESUMO</vt:lpstr>
      <vt:lpstr>Planilha1</vt:lpstr>
      <vt:lpstr>MÉDIAS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Iranete Fabiane Da Cunha Rosa</dc:creator>
  <cp:lastModifiedBy>Renato Fogar Lopes Fogar</cp:lastModifiedBy>
  <cp:lastPrinted>2026-07-21T17:48:43Z</cp:lastPrinted>
  <dcterms:created xsi:type="dcterms:W3CDTF">2015-06-22T18:58:17Z</dcterms:created>
  <dcterms:modified xsi:type="dcterms:W3CDTF">2026-07-21T17:48:51Z</dcterms:modified>
</cp:coreProperties>
</file>